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pslo.sharepoint.com/sites/SBS-TravelServices/Travel/Travel_FORMS/Travel Claim Form/"/>
    </mc:Choice>
  </mc:AlternateContent>
  <xr:revisionPtr revIDLastSave="0" documentId="8_{702DA1E7-1622-4D84-BF7A-5C47E4832972}" xr6:coauthVersionLast="47" xr6:coauthVersionMax="47" xr10:uidLastSave="{00000000-0000-0000-0000-000000000000}"/>
  <bookViews>
    <workbookView xWindow="-120" yWindow="-120" windowWidth="29040" windowHeight="15840" activeTab="1" xr2:uid="{52836541-DF54-4DB9-92BF-5E9F893E7093}"/>
  </bookViews>
  <sheets>
    <sheet name="Instructions" sheetId="9" r:id="rId1"/>
    <sheet name="Travel Claim Worksheet" sheetId="8" r:id="rId2"/>
    <sheet name="Versions" sheetId="10" state="hidden" r:id="rId3"/>
    <sheet name="Data" sheetId="5" state="hidden" r:id="rId4"/>
  </sheets>
  <definedNames>
    <definedName name="_xlnm.Print_Area" localSheetId="1">'Travel Claim Worksheet'!$B$2:$AA$121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5" i="8" l="1"/>
  <c r="K85" i="8"/>
  <c r="J85" i="8"/>
  <c r="I85" i="8"/>
  <c r="H85" i="8"/>
  <c r="F85" i="8"/>
  <c r="E85" i="8"/>
  <c r="S84" i="8"/>
  <c r="K84" i="8"/>
  <c r="J84" i="8"/>
  <c r="I84" i="8"/>
  <c r="H84" i="8"/>
  <c r="F84" i="8"/>
  <c r="E84" i="8"/>
  <c r="W84" i="8" s="1"/>
  <c r="S83" i="8"/>
  <c r="K83" i="8"/>
  <c r="J83" i="8"/>
  <c r="I83" i="8"/>
  <c r="H83" i="8"/>
  <c r="F83" i="8"/>
  <c r="E83" i="8"/>
  <c r="W83" i="8" s="1"/>
  <c r="S82" i="8"/>
  <c r="K82" i="8"/>
  <c r="J82" i="8"/>
  <c r="I82" i="8"/>
  <c r="H82" i="8"/>
  <c r="F82" i="8"/>
  <c r="E82" i="8"/>
  <c r="S81" i="8"/>
  <c r="K81" i="8"/>
  <c r="J81" i="8"/>
  <c r="I81" i="8"/>
  <c r="H81" i="8"/>
  <c r="F81" i="8"/>
  <c r="E81" i="8"/>
  <c r="W81" i="8" s="1"/>
  <c r="S80" i="8"/>
  <c r="K80" i="8"/>
  <c r="J80" i="8"/>
  <c r="I80" i="8"/>
  <c r="H80" i="8"/>
  <c r="F80" i="8"/>
  <c r="E80" i="8"/>
  <c r="W80" i="8" s="1"/>
  <c r="S79" i="8"/>
  <c r="K79" i="8"/>
  <c r="J79" i="8"/>
  <c r="I79" i="8"/>
  <c r="H79" i="8"/>
  <c r="F79" i="8"/>
  <c r="E79" i="8"/>
  <c r="S78" i="8"/>
  <c r="K78" i="8"/>
  <c r="J78" i="8"/>
  <c r="I78" i="8"/>
  <c r="H78" i="8"/>
  <c r="F78" i="8"/>
  <c r="E78" i="8"/>
  <c r="S77" i="8"/>
  <c r="K77" i="8"/>
  <c r="J77" i="8"/>
  <c r="I77" i="8"/>
  <c r="H77" i="8"/>
  <c r="F77" i="8"/>
  <c r="U77" i="8" s="1"/>
  <c r="E77" i="8"/>
  <c r="S98" i="8"/>
  <c r="K98" i="8"/>
  <c r="J98" i="8"/>
  <c r="I98" i="8"/>
  <c r="H98" i="8"/>
  <c r="F98" i="8"/>
  <c r="E98" i="8"/>
  <c r="S97" i="8"/>
  <c r="K97" i="8"/>
  <c r="J97" i="8"/>
  <c r="I97" i="8"/>
  <c r="H97" i="8"/>
  <c r="F97" i="8"/>
  <c r="E97" i="8"/>
  <c r="S96" i="8"/>
  <c r="K96" i="8"/>
  <c r="J96" i="8"/>
  <c r="I96" i="8"/>
  <c r="H96" i="8"/>
  <c r="F96" i="8"/>
  <c r="E96" i="8"/>
  <c r="S95" i="8"/>
  <c r="K95" i="8"/>
  <c r="J95" i="8"/>
  <c r="I95" i="8"/>
  <c r="H95" i="8"/>
  <c r="F95" i="8"/>
  <c r="E95" i="8"/>
  <c r="S94" i="8"/>
  <c r="K94" i="8"/>
  <c r="J94" i="8"/>
  <c r="I94" i="8"/>
  <c r="H94" i="8"/>
  <c r="F94" i="8"/>
  <c r="E94" i="8"/>
  <c r="V94" i="8" s="1"/>
  <c r="S93" i="8"/>
  <c r="K93" i="8"/>
  <c r="J93" i="8"/>
  <c r="I93" i="8"/>
  <c r="H93" i="8"/>
  <c r="F93" i="8"/>
  <c r="E93" i="8"/>
  <c r="W93" i="8" s="1"/>
  <c r="S92" i="8"/>
  <c r="K92" i="8"/>
  <c r="J92" i="8"/>
  <c r="I92" i="8"/>
  <c r="H92" i="8"/>
  <c r="F92" i="8"/>
  <c r="E92" i="8"/>
  <c r="S91" i="8"/>
  <c r="K91" i="8"/>
  <c r="J91" i="8"/>
  <c r="I91" i="8"/>
  <c r="H91" i="8"/>
  <c r="F91" i="8"/>
  <c r="E91" i="8"/>
  <c r="S90" i="8"/>
  <c r="K90" i="8"/>
  <c r="J90" i="8"/>
  <c r="I90" i="8"/>
  <c r="H90" i="8"/>
  <c r="F90" i="8"/>
  <c r="E90" i="8"/>
  <c r="S89" i="8"/>
  <c r="K89" i="8"/>
  <c r="J89" i="8"/>
  <c r="I89" i="8"/>
  <c r="H89" i="8"/>
  <c r="F89" i="8"/>
  <c r="E89" i="8"/>
  <c r="S88" i="8"/>
  <c r="K88" i="8"/>
  <c r="J88" i="8"/>
  <c r="I88" i="8"/>
  <c r="H88" i="8"/>
  <c r="F88" i="8"/>
  <c r="E88" i="8"/>
  <c r="S87" i="8"/>
  <c r="K87" i="8"/>
  <c r="J87" i="8"/>
  <c r="I87" i="8"/>
  <c r="H87" i="8"/>
  <c r="F87" i="8"/>
  <c r="E87" i="8"/>
  <c r="S86" i="8"/>
  <c r="K86" i="8"/>
  <c r="J86" i="8"/>
  <c r="I86" i="8"/>
  <c r="H86" i="8"/>
  <c r="F86" i="8"/>
  <c r="E86" i="8"/>
  <c r="S76" i="8"/>
  <c r="K76" i="8"/>
  <c r="J76" i="8"/>
  <c r="I76" i="8"/>
  <c r="H76" i="8"/>
  <c r="F76" i="8"/>
  <c r="E76" i="8"/>
  <c r="S75" i="8"/>
  <c r="K75" i="8"/>
  <c r="J75" i="8"/>
  <c r="I75" i="8"/>
  <c r="H75" i="8"/>
  <c r="F75" i="8"/>
  <c r="E75" i="8"/>
  <c r="S71" i="8"/>
  <c r="K71" i="8"/>
  <c r="J71" i="8"/>
  <c r="I71" i="8"/>
  <c r="H71" i="8"/>
  <c r="F71" i="8"/>
  <c r="E71" i="8"/>
  <c r="S70" i="8"/>
  <c r="K70" i="8"/>
  <c r="J70" i="8"/>
  <c r="I70" i="8"/>
  <c r="H70" i="8"/>
  <c r="F70" i="8"/>
  <c r="E70" i="8"/>
  <c r="S69" i="8"/>
  <c r="K69" i="8"/>
  <c r="J69" i="8"/>
  <c r="I69" i="8"/>
  <c r="H69" i="8"/>
  <c r="F69" i="8"/>
  <c r="E69" i="8"/>
  <c r="S68" i="8"/>
  <c r="K68" i="8"/>
  <c r="J68" i="8"/>
  <c r="I68" i="8"/>
  <c r="H68" i="8"/>
  <c r="F68" i="8"/>
  <c r="E68" i="8"/>
  <c r="S67" i="8"/>
  <c r="K67" i="8"/>
  <c r="J67" i="8"/>
  <c r="I67" i="8"/>
  <c r="H67" i="8"/>
  <c r="F67" i="8"/>
  <c r="E67" i="8"/>
  <c r="S66" i="8"/>
  <c r="K66" i="8"/>
  <c r="J66" i="8"/>
  <c r="I66" i="8"/>
  <c r="H66" i="8"/>
  <c r="F66" i="8"/>
  <c r="E66" i="8"/>
  <c r="S65" i="8"/>
  <c r="K65" i="8"/>
  <c r="J65" i="8"/>
  <c r="I65" i="8"/>
  <c r="H65" i="8"/>
  <c r="F65" i="8"/>
  <c r="E65" i="8"/>
  <c r="S64" i="8"/>
  <c r="K64" i="8"/>
  <c r="J64" i="8"/>
  <c r="I64" i="8"/>
  <c r="H64" i="8"/>
  <c r="F64" i="8"/>
  <c r="E64" i="8"/>
  <c r="S104" i="8"/>
  <c r="K104" i="8"/>
  <c r="J104" i="8"/>
  <c r="I104" i="8"/>
  <c r="H104" i="8"/>
  <c r="F104" i="8"/>
  <c r="E104" i="8"/>
  <c r="S103" i="8"/>
  <c r="K103" i="8"/>
  <c r="J103" i="8"/>
  <c r="I103" i="8"/>
  <c r="H103" i="8"/>
  <c r="F103" i="8"/>
  <c r="E103" i="8"/>
  <c r="S102" i="8"/>
  <c r="K102" i="8"/>
  <c r="J102" i="8"/>
  <c r="I102" i="8"/>
  <c r="H102" i="8"/>
  <c r="F102" i="8"/>
  <c r="E102" i="8"/>
  <c r="S101" i="8"/>
  <c r="K101" i="8"/>
  <c r="J101" i="8"/>
  <c r="I101" i="8"/>
  <c r="H101" i="8"/>
  <c r="F101" i="8"/>
  <c r="E101" i="8"/>
  <c r="S100" i="8"/>
  <c r="K100" i="8"/>
  <c r="J100" i="8"/>
  <c r="I100" i="8"/>
  <c r="H100" i="8"/>
  <c r="F100" i="8"/>
  <c r="E100" i="8"/>
  <c r="S99" i="8"/>
  <c r="K99" i="8"/>
  <c r="J99" i="8"/>
  <c r="I99" i="8"/>
  <c r="H99" i="8"/>
  <c r="F99" i="8"/>
  <c r="E99" i="8"/>
  <c r="S74" i="8"/>
  <c r="K74" i="8"/>
  <c r="J74" i="8"/>
  <c r="I74" i="8"/>
  <c r="H74" i="8"/>
  <c r="F74" i="8"/>
  <c r="E74" i="8"/>
  <c r="S73" i="8"/>
  <c r="K73" i="8"/>
  <c r="J73" i="8"/>
  <c r="I73" i="8"/>
  <c r="H73" i="8"/>
  <c r="F73" i="8"/>
  <c r="E73" i="8"/>
  <c r="S72" i="8"/>
  <c r="K72" i="8"/>
  <c r="J72" i="8"/>
  <c r="I72" i="8"/>
  <c r="H72" i="8"/>
  <c r="F72" i="8"/>
  <c r="E72" i="8"/>
  <c r="S63" i="8"/>
  <c r="K63" i="8"/>
  <c r="J63" i="8"/>
  <c r="I63" i="8"/>
  <c r="H63" i="8"/>
  <c r="F63" i="8"/>
  <c r="E63" i="8"/>
  <c r="S62" i="8"/>
  <c r="K62" i="8"/>
  <c r="J62" i="8"/>
  <c r="I62" i="8"/>
  <c r="H62" i="8"/>
  <c r="F62" i="8"/>
  <c r="E62" i="8"/>
  <c r="S61" i="8"/>
  <c r="K61" i="8"/>
  <c r="J61" i="8"/>
  <c r="I61" i="8"/>
  <c r="H61" i="8"/>
  <c r="F61" i="8"/>
  <c r="E61" i="8"/>
  <c r="S46" i="8"/>
  <c r="F46" i="8"/>
  <c r="E46" i="8"/>
  <c r="S45" i="8"/>
  <c r="F45" i="8"/>
  <c r="E45" i="8"/>
  <c r="S44" i="8"/>
  <c r="F44" i="8"/>
  <c r="E44" i="8"/>
  <c r="S43" i="8"/>
  <c r="F43" i="8"/>
  <c r="E43" i="8"/>
  <c r="S42" i="8"/>
  <c r="F42" i="8"/>
  <c r="E42" i="8"/>
  <c r="S41" i="8"/>
  <c r="F41" i="8"/>
  <c r="E41" i="8"/>
  <c r="S40" i="8"/>
  <c r="F40" i="8"/>
  <c r="E40" i="8"/>
  <c r="S39" i="8"/>
  <c r="F39" i="8"/>
  <c r="E39" i="8"/>
  <c r="S38" i="8"/>
  <c r="F38" i="8"/>
  <c r="E38" i="8"/>
  <c r="S37" i="8"/>
  <c r="F37" i="8"/>
  <c r="E37" i="8"/>
  <c r="S36" i="8"/>
  <c r="F36" i="8"/>
  <c r="E36" i="8"/>
  <c r="S35" i="8"/>
  <c r="F35" i="8"/>
  <c r="E35" i="8"/>
  <c r="S34" i="8"/>
  <c r="F34" i="8"/>
  <c r="E34" i="8"/>
  <c r="S33" i="8"/>
  <c r="F33" i="8"/>
  <c r="E33" i="8"/>
  <c r="S32" i="8"/>
  <c r="F32" i="8"/>
  <c r="E32" i="8"/>
  <c r="S58" i="8"/>
  <c r="F58" i="8"/>
  <c r="E58" i="8"/>
  <c r="S57" i="8"/>
  <c r="F57" i="8"/>
  <c r="E57" i="8"/>
  <c r="S56" i="8"/>
  <c r="F56" i="8"/>
  <c r="E56" i="8"/>
  <c r="S55" i="8"/>
  <c r="F55" i="8"/>
  <c r="E55" i="8"/>
  <c r="S54" i="8"/>
  <c r="F54" i="8"/>
  <c r="E54" i="8"/>
  <c r="F53" i="8"/>
  <c r="E53" i="8"/>
  <c r="S52" i="8"/>
  <c r="F52" i="8"/>
  <c r="E52" i="8"/>
  <c r="S51" i="8"/>
  <c r="F51" i="8"/>
  <c r="E51" i="8"/>
  <c r="S50" i="8"/>
  <c r="F50" i="8"/>
  <c r="E50" i="8"/>
  <c r="S49" i="8"/>
  <c r="F49" i="8"/>
  <c r="E49" i="8"/>
  <c r="S48" i="8"/>
  <c r="F48" i="8"/>
  <c r="E48" i="8"/>
  <c r="S47" i="8"/>
  <c r="F47" i="8"/>
  <c r="E47" i="8"/>
  <c r="F28" i="8"/>
  <c r="E28" i="8"/>
  <c r="S28" i="8" s="1"/>
  <c r="E29" i="8"/>
  <c r="E30" i="8"/>
  <c r="S30" i="8" s="1"/>
  <c r="E31" i="8"/>
  <c r="E59" i="8"/>
  <c r="E60" i="8"/>
  <c r="E105" i="8"/>
  <c r="E106" i="8"/>
  <c r="E107" i="8"/>
  <c r="E108" i="8"/>
  <c r="E109" i="8"/>
  <c r="E110" i="8"/>
  <c r="E111" i="8"/>
  <c r="E112" i="8"/>
  <c r="E113" i="8"/>
  <c r="E114" i="8"/>
  <c r="S31" i="8"/>
  <c r="S59" i="8"/>
  <c r="S60" i="8"/>
  <c r="S105" i="8"/>
  <c r="S106" i="8"/>
  <c r="S107" i="8"/>
  <c r="S108" i="8"/>
  <c r="S109" i="8"/>
  <c r="S110" i="8"/>
  <c r="S111" i="8"/>
  <c r="S112" i="8"/>
  <c r="S113" i="8"/>
  <c r="F31" i="8"/>
  <c r="F30" i="8"/>
  <c r="K113" i="8"/>
  <c r="J113" i="8"/>
  <c r="I113" i="8"/>
  <c r="H113" i="8"/>
  <c r="F113" i="8"/>
  <c r="F29" i="8"/>
  <c r="N20" i="8"/>
  <c r="N14" i="8"/>
  <c r="W97" i="8" l="1"/>
  <c r="W85" i="8"/>
  <c r="T77" i="8"/>
  <c r="W82" i="8"/>
  <c r="W78" i="8"/>
  <c r="W77" i="8"/>
  <c r="V75" i="8"/>
  <c r="W96" i="8"/>
  <c r="T78" i="8"/>
  <c r="W86" i="8"/>
  <c r="W79" i="8"/>
  <c r="V77" i="8"/>
  <c r="L77" i="8" s="1"/>
  <c r="X77" i="8" s="1"/>
  <c r="U78" i="8"/>
  <c r="T79" i="8"/>
  <c r="V78" i="8"/>
  <c r="U79" i="8"/>
  <c r="T80" i="8"/>
  <c r="V79" i="8"/>
  <c r="U80" i="8"/>
  <c r="T81" i="8"/>
  <c r="V80" i="8"/>
  <c r="U81" i="8"/>
  <c r="T82" i="8"/>
  <c r="V81" i="8"/>
  <c r="U82" i="8"/>
  <c r="T83" i="8"/>
  <c r="V82" i="8"/>
  <c r="U83" i="8"/>
  <c r="T84" i="8"/>
  <c r="V83" i="8"/>
  <c r="U84" i="8"/>
  <c r="T85" i="8"/>
  <c r="V84" i="8"/>
  <c r="U85" i="8"/>
  <c r="V85" i="8"/>
  <c r="W87" i="8"/>
  <c r="U89" i="8"/>
  <c r="V91" i="8"/>
  <c r="W90" i="8"/>
  <c r="V97" i="8"/>
  <c r="W95" i="8"/>
  <c r="W98" i="8"/>
  <c r="U91" i="8"/>
  <c r="T90" i="8"/>
  <c r="U96" i="8"/>
  <c r="V88" i="8"/>
  <c r="U90" i="8"/>
  <c r="W92" i="8"/>
  <c r="V90" i="8"/>
  <c r="W75" i="8"/>
  <c r="V89" i="8"/>
  <c r="W76" i="8"/>
  <c r="W89" i="8"/>
  <c r="W91" i="8"/>
  <c r="T76" i="8"/>
  <c r="V76" i="8"/>
  <c r="T92" i="8"/>
  <c r="U98" i="8"/>
  <c r="U75" i="8"/>
  <c r="U86" i="8"/>
  <c r="T91" i="8"/>
  <c r="T97" i="8"/>
  <c r="W94" i="8"/>
  <c r="U92" i="8"/>
  <c r="W88" i="8"/>
  <c r="V96" i="8"/>
  <c r="T93" i="8"/>
  <c r="V92" i="8"/>
  <c r="U93" i="8"/>
  <c r="T94" i="8"/>
  <c r="V93" i="8"/>
  <c r="U94" i="8"/>
  <c r="T95" i="8"/>
  <c r="T75" i="8"/>
  <c r="U95" i="8"/>
  <c r="T96" i="8"/>
  <c r="V95" i="8"/>
  <c r="U76" i="8"/>
  <c r="T86" i="8"/>
  <c r="U97" i="8"/>
  <c r="T98" i="8"/>
  <c r="V86" i="8"/>
  <c r="U87" i="8"/>
  <c r="T88" i="8"/>
  <c r="V98" i="8"/>
  <c r="V87" i="8"/>
  <c r="U88" i="8"/>
  <c r="T89" i="8"/>
  <c r="T87" i="8"/>
  <c r="V69" i="8"/>
  <c r="W65" i="8"/>
  <c r="U68" i="8"/>
  <c r="V68" i="8"/>
  <c r="T68" i="8"/>
  <c r="W71" i="8"/>
  <c r="V65" i="8"/>
  <c r="U70" i="8"/>
  <c r="U67" i="8"/>
  <c r="T67" i="8"/>
  <c r="T69" i="8"/>
  <c r="V66" i="8"/>
  <c r="W64" i="8"/>
  <c r="V67" i="8"/>
  <c r="W68" i="8"/>
  <c r="W67" i="8"/>
  <c r="W66" i="8"/>
  <c r="T70" i="8"/>
  <c r="U69" i="8"/>
  <c r="W70" i="8"/>
  <c r="W69" i="8"/>
  <c r="U103" i="8"/>
  <c r="T71" i="8"/>
  <c r="T64" i="8"/>
  <c r="U64" i="8"/>
  <c r="T65" i="8"/>
  <c r="V64" i="8"/>
  <c r="U65" i="8"/>
  <c r="T66" i="8"/>
  <c r="U66" i="8"/>
  <c r="V70" i="8"/>
  <c r="U71" i="8"/>
  <c r="V71" i="8"/>
  <c r="W100" i="8"/>
  <c r="T61" i="8"/>
  <c r="S29" i="8"/>
  <c r="U73" i="8"/>
  <c r="W47" i="8"/>
  <c r="W51" i="8"/>
  <c r="W99" i="8"/>
  <c r="T57" i="8"/>
  <c r="W73" i="8"/>
  <c r="W102" i="8"/>
  <c r="V72" i="8"/>
  <c r="U61" i="8"/>
  <c r="W104" i="8"/>
  <c r="W48" i="8"/>
  <c r="W52" i="8"/>
  <c r="T34" i="8"/>
  <c r="T38" i="8"/>
  <c r="T42" i="8"/>
  <c r="T46" i="8"/>
  <c r="W62" i="8"/>
  <c r="T74" i="8"/>
  <c r="V103" i="8"/>
  <c r="W54" i="8"/>
  <c r="W58" i="8"/>
  <c r="W35" i="8"/>
  <c r="W39" i="8"/>
  <c r="W43" i="8"/>
  <c r="W55" i="8"/>
  <c r="W32" i="8"/>
  <c r="W36" i="8"/>
  <c r="W40" i="8"/>
  <c r="W44" i="8"/>
  <c r="W61" i="8"/>
  <c r="W56" i="8"/>
  <c r="W33" i="8"/>
  <c r="W37" i="8"/>
  <c r="W41" i="8"/>
  <c r="W45" i="8"/>
  <c r="V63" i="8"/>
  <c r="T73" i="8"/>
  <c r="W101" i="8"/>
  <c r="T72" i="8"/>
  <c r="W74" i="8"/>
  <c r="V102" i="8"/>
  <c r="U104" i="8"/>
  <c r="U72" i="8"/>
  <c r="T49" i="8"/>
  <c r="W103" i="8"/>
  <c r="W63" i="8"/>
  <c r="W72" i="8"/>
  <c r="U102" i="8"/>
  <c r="V73" i="8"/>
  <c r="U74" i="8"/>
  <c r="T99" i="8"/>
  <c r="V74" i="8"/>
  <c r="U99" i="8"/>
  <c r="T100" i="8"/>
  <c r="V99" i="8"/>
  <c r="U100" i="8"/>
  <c r="T101" i="8"/>
  <c r="V100" i="8"/>
  <c r="U101" i="8"/>
  <c r="T102" i="8"/>
  <c r="V101" i="8"/>
  <c r="T103" i="8"/>
  <c r="T104" i="8"/>
  <c r="V61" i="8"/>
  <c r="U62" i="8"/>
  <c r="T63" i="8"/>
  <c r="V104" i="8"/>
  <c r="V62" i="8"/>
  <c r="U63" i="8"/>
  <c r="T62" i="8"/>
  <c r="U34" i="8"/>
  <c r="T37" i="8"/>
  <c r="U42" i="8"/>
  <c r="T45" i="8"/>
  <c r="V34" i="8"/>
  <c r="U37" i="8"/>
  <c r="V42" i="8"/>
  <c r="U45" i="8"/>
  <c r="W34" i="8"/>
  <c r="V37" i="8"/>
  <c r="W42" i="8"/>
  <c r="V45" i="8"/>
  <c r="T33" i="8"/>
  <c r="U38" i="8"/>
  <c r="T41" i="8"/>
  <c r="U46" i="8"/>
  <c r="U33" i="8"/>
  <c r="V38" i="8"/>
  <c r="U41" i="8"/>
  <c r="V46" i="8"/>
  <c r="V33" i="8"/>
  <c r="W38" i="8"/>
  <c r="V41" i="8"/>
  <c r="W46" i="8"/>
  <c r="W50" i="8"/>
  <c r="T53" i="8"/>
  <c r="S53" i="8"/>
  <c r="T32" i="8"/>
  <c r="T36" i="8"/>
  <c r="T40" i="8"/>
  <c r="T44" i="8"/>
  <c r="U32" i="8"/>
  <c r="U36" i="8"/>
  <c r="U40" i="8"/>
  <c r="U44" i="8"/>
  <c r="V32" i="8"/>
  <c r="V36" i="8"/>
  <c r="V40" i="8"/>
  <c r="V44" i="8"/>
  <c r="T35" i="8"/>
  <c r="T39" i="8"/>
  <c r="T43" i="8"/>
  <c r="U35" i="8"/>
  <c r="U39" i="8"/>
  <c r="U43" i="8"/>
  <c r="V35" i="8"/>
  <c r="V39" i="8"/>
  <c r="V43" i="8"/>
  <c r="U49" i="8"/>
  <c r="T52" i="8"/>
  <c r="U57" i="8"/>
  <c r="V49" i="8"/>
  <c r="U52" i="8"/>
  <c r="V57" i="8"/>
  <c r="W49" i="8"/>
  <c r="V52" i="8"/>
  <c r="W57" i="8"/>
  <c r="T48" i="8"/>
  <c r="U53" i="8"/>
  <c r="T56" i="8"/>
  <c r="U48" i="8"/>
  <c r="V53" i="8"/>
  <c r="U56" i="8"/>
  <c r="V48" i="8"/>
  <c r="W53" i="8"/>
  <c r="V56" i="8"/>
  <c r="T47" i="8"/>
  <c r="T51" i="8"/>
  <c r="T55" i="8"/>
  <c r="U47" i="8"/>
  <c r="U51" i="8"/>
  <c r="U55" i="8"/>
  <c r="V47" i="8"/>
  <c r="V51" i="8"/>
  <c r="V55" i="8"/>
  <c r="T50" i="8"/>
  <c r="T54" i="8"/>
  <c r="T58" i="8"/>
  <c r="U50" i="8"/>
  <c r="U54" i="8"/>
  <c r="U58" i="8"/>
  <c r="V50" i="8"/>
  <c r="V54" i="8"/>
  <c r="V58" i="8"/>
  <c r="V30" i="8"/>
  <c r="W30" i="8"/>
  <c r="T30" i="8"/>
  <c r="U30" i="8"/>
  <c r="V28" i="8"/>
  <c r="V29" i="8"/>
  <c r="W28" i="8"/>
  <c r="T28" i="8"/>
  <c r="U28" i="8"/>
  <c r="L84" i="8" l="1"/>
  <c r="X84" i="8" s="1"/>
  <c r="L96" i="8"/>
  <c r="X96" i="8" s="1"/>
  <c r="L78" i="8"/>
  <c r="X78" i="8" s="1"/>
  <c r="L82" i="8"/>
  <c r="X82" i="8" s="1"/>
  <c r="L85" i="8"/>
  <c r="X85" i="8" s="1"/>
  <c r="L81" i="8"/>
  <c r="X81" i="8" s="1"/>
  <c r="L83" i="8"/>
  <c r="X83" i="8" s="1"/>
  <c r="L80" i="8"/>
  <c r="X80" i="8" s="1"/>
  <c r="L79" i="8"/>
  <c r="X79" i="8" s="1"/>
  <c r="L91" i="8"/>
  <c r="X91" i="8" s="1"/>
  <c r="L75" i="8"/>
  <c r="X75" i="8" s="1"/>
  <c r="L90" i="8"/>
  <c r="X90" i="8" s="1"/>
  <c r="L98" i="8"/>
  <c r="X98" i="8" s="1"/>
  <c r="L97" i="8"/>
  <c r="X97" i="8" s="1"/>
  <c r="L92" i="8"/>
  <c r="X92" i="8" s="1"/>
  <c r="L76" i="8"/>
  <c r="X76" i="8" s="1"/>
  <c r="L87" i="8"/>
  <c r="X87" i="8" s="1"/>
  <c r="L89" i="8"/>
  <c r="X89" i="8" s="1"/>
  <c r="L94" i="8"/>
  <c r="X94" i="8" s="1"/>
  <c r="L86" i="8"/>
  <c r="X86" i="8" s="1"/>
  <c r="L95" i="8"/>
  <c r="X95" i="8" s="1"/>
  <c r="L93" i="8"/>
  <c r="X93" i="8" s="1"/>
  <c r="L88" i="8"/>
  <c r="X88" i="8" s="1"/>
  <c r="U29" i="8"/>
  <c r="L68" i="8"/>
  <c r="X68" i="8" s="1"/>
  <c r="L67" i="8"/>
  <c r="X67" i="8" s="1"/>
  <c r="L65" i="8"/>
  <c r="X65" i="8" s="1"/>
  <c r="L64" i="8"/>
  <c r="X64" i="8" s="1"/>
  <c r="L71" i="8"/>
  <c r="X71" i="8" s="1"/>
  <c r="L69" i="8"/>
  <c r="X69" i="8" s="1"/>
  <c r="L66" i="8"/>
  <c r="X66" i="8" s="1"/>
  <c r="L70" i="8"/>
  <c r="X70" i="8" s="1"/>
  <c r="W29" i="8"/>
  <c r="T29" i="8"/>
  <c r="L52" i="8"/>
  <c r="X52" i="8" s="1"/>
  <c r="L74" i="8"/>
  <c r="X74" i="8" s="1"/>
  <c r="L34" i="8"/>
  <c r="X34" i="8" s="1"/>
  <c r="L33" i="8"/>
  <c r="X33" i="8" s="1"/>
  <c r="L61" i="8"/>
  <c r="X61" i="8" s="1"/>
  <c r="L104" i="8"/>
  <c r="X104" i="8" s="1"/>
  <c r="L41" i="8"/>
  <c r="X41" i="8" s="1"/>
  <c r="L73" i="8"/>
  <c r="X73" i="8" s="1"/>
  <c r="L102" i="8"/>
  <c r="X102" i="8" s="1"/>
  <c r="L72" i="8"/>
  <c r="X72" i="8" s="1"/>
  <c r="L101" i="8"/>
  <c r="X101" i="8" s="1"/>
  <c r="L38" i="8"/>
  <c r="X38" i="8" s="1"/>
  <c r="L62" i="8"/>
  <c r="X62" i="8" s="1"/>
  <c r="L63" i="8"/>
  <c r="X63" i="8" s="1"/>
  <c r="L42" i="8"/>
  <c r="X42" i="8" s="1"/>
  <c r="L46" i="8"/>
  <c r="X46" i="8" s="1"/>
  <c r="L103" i="8"/>
  <c r="X103" i="8" s="1"/>
  <c r="L100" i="8"/>
  <c r="X100" i="8" s="1"/>
  <c r="L99" i="8"/>
  <c r="X99" i="8" s="1"/>
  <c r="L50" i="8"/>
  <c r="X50" i="8" s="1"/>
  <c r="L45" i="8"/>
  <c r="X45" i="8" s="1"/>
  <c r="L57" i="8"/>
  <c r="X57" i="8" s="1"/>
  <c r="L37" i="8"/>
  <c r="X37" i="8" s="1"/>
  <c r="L44" i="8"/>
  <c r="X44" i="8" s="1"/>
  <c r="L49" i="8"/>
  <c r="X49" i="8" s="1"/>
  <c r="L53" i="8"/>
  <c r="X53" i="8" s="1"/>
  <c r="L40" i="8"/>
  <c r="X40" i="8" s="1"/>
  <c r="L39" i="8"/>
  <c r="X39" i="8" s="1"/>
  <c r="L36" i="8"/>
  <c r="X36" i="8" s="1"/>
  <c r="L43" i="8"/>
  <c r="X43" i="8" s="1"/>
  <c r="L35" i="8"/>
  <c r="X35" i="8" s="1"/>
  <c r="L32" i="8"/>
  <c r="X32" i="8" s="1"/>
  <c r="L56" i="8"/>
  <c r="X56" i="8" s="1"/>
  <c r="L48" i="8"/>
  <c r="X48" i="8" s="1"/>
  <c r="L55" i="8"/>
  <c r="X55" i="8" s="1"/>
  <c r="L51" i="8"/>
  <c r="X51" i="8" s="1"/>
  <c r="L58" i="8"/>
  <c r="X58" i="8" s="1"/>
  <c r="L47" i="8"/>
  <c r="X47" i="8" s="1"/>
  <c r="L54" i="8"/>
  <c r="X54" i="8" s="1"/>
  <c r="W31" i="8"/>
  <c r="T31" i="8"/>
  <c r="U31" i="8"/>
  <c r="V31" i="8"/>
  <c r="L30" i="8"/>
  <c r="X30" i="8" s="1"/>
  <c r="L28" i="8"/>
  <c r="L29" i="8" l="1"/>
  <c r="X29" i="8" s="1"/>
  <c r="L31" i="8"/>
  <c r="X31" i="8" s="1"/>
  <c r="X28" i="8"/>
  <c r="I60" i="8"/>
  <c r="H60" i="8"/>
  <c r="H105" i="8"/>
  <c r="H106" i="8"/>
  <c r="H107" i="8"/>
  <c r="H108" i="8"/>
  <c r="J60" i="8"/>
  <c r="K60" i="8"/>
  <c r="H109" i="8" l="1"/>
  <c r="H110" i="8"/>
  <c r="H111" i="8"/>
  <c r="H112" i="8"/>
  <c r="P26" i="8" l="1"/>
  <c r="F105" i="8"/>
  <c r="F106" i="8"/>
  <c r="F107" i="8"/>
  <c r="F108" i="8"/>
  <c r="I105" i="8"/>
  <c r="I106" i="8"/>
  <c r="I107" i="8"/>
  <c r="I108" i="8"/>
  <c r="J105" i="8"/>
  <c r="J106" i="8"/>
  <c r="J107" i="8"/>
  <c r="J108" i="8"/>
  <c r="K105" i="8"/>
  <c r="K106" i="8"/>
  <c r="K107" i="8"/>
  <c r="K108" i="8"/>
  <c r="F59" i="8"/>
  <c r="F60" i="8"/>
  <c r="F109" i="8"/>
  <c r="F110" i="8"/>
  <c r="F111" i="8"/>
  <c r="F112" i="8"/>
  <c r="Q26" i="8"/>
  <c r="O26" i="8"/>
  <c r="M26" i="8"/>
  <c r="N26" i="8"/>
  <c r="R26" i="8"/>
  <c r="I111" i="8"/>
  <c r="I112" i="8"/>
  <c r="J111" i="8"/>
  <c r="J112" i="8"/>
  <c r="K111" i="8"/>
  <c r="K112" i="8"/>
  <c r="I109" i="8"/>
  <c r="I110" i="8"/>
  <c r="J109" i="8"/>
  <c r="J110" i="8"/>
  <c r="K109" i="8"/>
  <c r="K110" i="8"/>
  <c r="U109" i="8" l="1"/>
  <c r="T106" i="8"/>
  <c r="W106" i="8"/>
  <c r="U106" i="8"/>
  <c r="V106" i="8"/>
  <c r="W105" i="8"/>
  <c r="T105" i="8"/>
  <c r="U105" i="8"/>
  <c r="V105" i="8"/>
  <c r="W107" i="8"/>
  <c r="T107" i="8"/>
  <c r="V107" i="8"/>
  <c r="U107" i="8"/>
  <c r="T60" i="8"/>
  <c r="U60" i="8"/>
  <c r="V60" i="8"/>
  <c r="W60" i="8"/>
  <c r="U59" i="8"/>
  <c r="V59" i="8"/>
  <c r="T59" i="8"/>
  <c r="W59" i="8"/>
  <c r="T110" i="8"/>
  <c r="W110" i="8"/>
  <c r="V110" i="8"/>
  <c r="W109" i="8"/>
  <c r="V108" i="8"/>
  <c r="T108" i="8"/>
  <c r="U108" i="8"/>
  <c r="W108" i="8"/>
  <c r="B7" i="8"/>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T109" i="8" l="1"/>
  <c r="U110" i="8"/>
  <c r="L110" i="8" s="1"/>
  <c r="X110" i="8" s="1"/>
  <c r="V109" i="8"/>
  <c r="L105" i="8"/>
  <c r="X105" i="8" s="1"/>
  <c r="L106" i="8"/>
  <c r="X106" i="8" s="1"/>
  <c r="L107" i="8"/>
  <c r="X107" i="8" s="1"/>
  <c r="L108" i="8"/>
  <c r="X108" i="8" s="1"/>
  <c r="L60" i="8"/>
  <c r="X60" i="8" s="1"/>
  <c r="L59" i="8"/>
  <c r="L109" i="8" l="1"/>
  <c r="X109" i="8" s="1"/>
  <c r="V111" i="8"/>
  <c r="W111" i="8"/>
  <c r="T111" i="8"/>
  <c r="U111" i="8"/>
  <c r="V112" i="8"/>
  <c r="W112" i="8"/>
  <c r="T112" i="8"/>
  <c r="U112" i="8"/>
  <c r="X59" i="8"/>
  <c r="S114" i="8" l="1"/>
  <c r="U114" i="8"/>
  <c r="V114" i="8"/>
  <c r="W114" i="8"/>
  <c r="T114" i="8"/>
  <c r="W113" i="8"/>
  <c r="T113" i="8"/>
  <c r="U113" i="8"/>
  <c r="V113" i="8"/>
  <c r="L112" i="8"/>
  <c r="X112" i="8" s="1"/>
  <c r="L111" i="8"/>
  <c r="X111" i="8" l="1"/>
  <c r="L113" i="8"/>
  <c r="X113" i="8" s="1"/>
  <c r="L26" i="8" l="1"/>
  <c r="X26" i="8" s="1"/>
  <c r="N16" i="8" l="1"/>
  <c r="N22" i="8"/>
  <c r="X14" i="8"/>
  <c r="X20" i="8" s="1"/>
  <c r="Z17" i="8" l="1"/>
  <c r="Q20" i="8"/>
  <c r="Q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Bernadette Monterrosa</author>
    <author>Emily Rutherford</author>
  </authors>
  <commentList>
    <comment ref="X9" authorId="0" shapeId="0" xr:uid="{A9E21E73-F64A-47D8-86E9-D174FA690FFF}">
      <text>
        <r>
          <rPr>
            <b/>
            <sz val="9"/>
            <color indexed="81"/>
            <rFont val="Tahoma"/>
            <family val="2"/>
          </rPr>
          <t>Enter Name of Faculty/ Staff who paid for &amp; claimed traveler's other expenses via a concur expense report</t>
        </r>
      </text>
    </comment>
    <comment ref="I11" authorId="1" shapeId="0" xr:uid="{0D61F1E9-58BB-4419-A0B8-0EDD93FA5A7A}">
      <text>
        <r>
          <rPr>
            <b/>
            <sz val="9"/>
            <color indexed="81"/>
            <rFont val="Tahoma"/>
            <family val="2"/>
          </rPr>
          <t>If Traveler Type is Guest or Other, explain.</t>
        </r>
        <r>
          <rPr>
            <sz val="9"/>
            <color indexed="81"/>
            <rFont val="Tahoma"/>
            <family val="2"/>
          </rPr>
          <t xml:space="preserve">
</t>
        </r>
      </text>
    </comment>
    <comment ref="X11" authorId="0" shapeId="0" xr:uid="{BFAC7C7D-0E6F-4BA9-9F1E-B4EFC9ADF14D}">
      <text>
        <r>
          <rPr>
            <b/>
            <sz val="9"/>
            <color indexed="81"/>
            <rFont val="Tahoma"/>
            <family val="2"/>
          </rPr>
          <t>Insert Concur Report # provided by your Group Leader</t>
        </r>
        <r>
          <rPr>
            <sz val="9"/>
            <color indexed="81"/>
            <rFont val="Tahoma"/>
            <family val="2"/>
          </rPr>
          <t xml:space="preserve">
</t>
        </r>
      </text>
    </comment>
  </commentList>
</comments>
</file>

<file path=xl/sharedStrings.xml><?xml version="1.0" encoding="utf-8"?>
<sst xmlns="http://schemas.openxmlformats.org/spreadsheetml/2006/main" count="167" uniqueCount="139">
  <si>
    <t>Breakfast</t>
  </si>
  <si>
    <t>Lunch</t>
  </si>
  <si>
    <t>Dinner</t>
  </si>
  <si>
    <t>Incidental Expenses</t>
  </si>
  <si>
    <t># Provided Breakfasts</t>
  </si>
  <si>
    <t># Provided Dinners</t>
  </si>
  <si>
    <t># Provided Lunches</t>
  </si>
  <si>
    <t>First/Last Day Per Diem</t>
  </si>
  <si>
    <t>Full Day Per Diem</t>
  </si>
  <si>
    <t>Name:</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</si>
  <si>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</si>
  <si>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</si>
  <si>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</si>
  <si>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</si>
  <si>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</si>
  <si>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</si>
  <si>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</si>
  <si>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</si>
  <si>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</si>
  <si>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</si>
  <si>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</si>
  <si>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</si>
  <si>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</si>
  <si>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</si>
  <si>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</si>
  <si>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</si>
  <si>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</si>
  <si>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</si>
  <si>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</si>
  <si>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</si>
  <si>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</si>
  <si>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</si>
  <si>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</si>
  <si>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</si>
  <si>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</si>
  <si>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Travel Date</t>
  </si>
  <si>
    <t>Personal Day?
Yes = 1</t>
  </si>
  <si>
    <t>Ground Transport*</t>
  </si>
  <si>
    <t>Miles*</t>
  </si>
  <si>
    <t>Airfare*</t>
  </si>
  <si>
    <t>Lodging*</t>
  </si>
  <si>
    <t>Business Expense*</t>
  </si>
  <si>
    <t>Travel Purpose:</t>
  </si>
  <si>
    <t>Car Rental*</t>
  </si>
  <si>
    <t xml:space="preserve">Alaska/Hawaii (DoD) or
International Rates (State Dept) </t>
  </si>
  <si>
    <t>Provided Meals/
Meals outside of Trip</t>
  </si>
  <si>
    <t>M&amp;IE Rates/Day
based on Rate Type</t>
  </si>
  <si>
    <t>Notes (optional)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</si>
  <si>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</si>
  <si>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</si>
  <si>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</si>
  <si>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</si>
  <si>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</si>
  <si>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</si>
  <si>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</si>
  <si>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</si>
  <si>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</si>
  <si>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Instructions for completing the Travel Claim Worksheet</t>
  </si>
  <si>
    <t>For conversion rates, refer to OANDA Currency Converter.</t>
  </si>
  <si>
    <t>Version</t>
  </si>
  <si>
    <t>Original</t>
  </si>
  <si>
    <t>Merged cells X10:Y11, F11:P11</t>
  </si>
  <si>
    <t>Changes</t>
  </si>
  <si>
    <t>Date</t>
  </si>
  <si>
    <t>City</t>
  </si>
  <si>
    <t>Department:</t>
  </si>
  <si>
    <t>Mailing Address</t>
  </si>
  <si>
    <t xml:space="preserve">State </t>
  </si>
  <si>
    <t>Zip</t>
  </si>
  <si>
    <t>Traveler Type</t>
  </si>
  <si>
    <t>Faculty/Staff</t>
  </si>
  <si>
    <t>Other: Explain</t>
  </si>
  <si>
    <t>Fund</t>
  </si>
  <si>
    <t>DeptID</t>
  </si>
  <si>
    <t>Account</t>
  </si>
  <si>
    <t>Program</t>
  </si>
  <si>
    <t>Class</t>
  </si>
  <si>
    <t>Project</t>
  </si>
  <si>
    <t>I hereby certify that the above is a true statement of the travel expenses incurred by me in accordance with applicable California State University procedures and that all items shown were for the official business of The California State University. If a privately owned vehicle was used, and if mileage rates exceed the minimum rate, I certify that the cost of operating the vehicle was equal to or greater than the rate claimed.</t>
  </si>
  <si>
    <t>Travel Expense Claim Form</t>
  </si>
  <si>
    <t>Org Key</t>
  </si>
  <si>
    <t xml:space="preserve"> </t>
  </si>
  <si>
    <t>Object Code</t>
  </si>
  <si>
    <t>Expenses paid by traveler's CPC ProCard</t>
  </si>
  <si>
    <t>Total Cal Poly Amt Authorized</t>
  </si>
  <si>
    <t>Concur Report Key #</t>
  </si>
  <si>
    <t>Cal Poly Funding
(including University Campus Programs)</t>
  </si>
  <si>
    <t>Cal Poly Corporation (CPC) Funding</t>
  </si>
  <si>
    <t>Cal Poly Advance Received:</t>
  </si>
  <si>
    <t>CPC Advance Received:</t>
  </si>
  <si>
    <t>TRAVELER FILLS OUT:</t>
  </si>
  <si>
    <t>Faculty Concur Expense Report</t>
  </si>
  <si>
    <t>Staff Concur Expense Report</t>
  </si>
  <si>
    <t>None - No other expenses claimed for traveler</t>
  </si>
  <si>
    <t>Traveler Signature</t>
  </si>
  <si>
    <t>Print Name</t>
  </si>
  <si>
    <t xml:space="preserve">Aproving Official Signature </t>
  </si>
  <si>
    <t>Approving Official must have signature authority on chartfields listed , and hold a minimum employent classificaiton of MPP, Deptarmtnemt Head, Department Chair, or Confidential</t>
  </si>
  <si>
    <t>SIGNATURES:</t>
  </si>
  <si>
    <t>Athletics</t>
  </si>
  <si>
    <t>Competition</t>
  </si>
  <si>
    <t>Conference</t>
  </si>
  <si>
    <t>Field Research</t>
  </si>
  <si>
    <t>Field Trip</t>
  </si>
  <si>
    <t>Meeting</t>
  </si>
  <si>
    <t>Employee Recruitment/ interview</t>
  </si>
  <si>
    <t>Presentation</t>
  </si>
  <si>
    <t>Professional Development</t>
  </si>
  <si>
    <t>Recruiting</t>
  </si>
  <si>
    <t>Mileage/ Parking Only</t>
  </si>
  <si>
    <t>DEPARTMENT FILLS OUT:</t>
  </si>
  <si>
    <t>Column1</t>
  </si>
  <si>
    <t>Traveler's Other Expenses Claimed (via Concur) by:</t>
  </si>
  <si>
    <t>Travel Sponsor Signature</t>
  </si>
  <si>
    <t>Enter Name (First &amp; Last) and ID.</t>
  </si>
  <si>
    <t>Enter Travel Start and End Dates. (You will receive a prompt if the total number of days at the top differs from the detail.)</t>
  </si>
  <si>
    <r>
      <t xml:space="preserve">Enter Name (First &amp; Last) of faculty or staff who paid for and claimed traveler's other expenses not listed on this form in </t>
    </r>
    <r>
      <rPr>
        <u/>
        <sz val="11"/>
        <color rgb="FF000000"/>
        <rFont val="Calibri"/>
        <family val="2"/>
        <scheme val="minor"/>
      </rPr>
      <t>Traveler's Other Expenses Claimed (via Concur) by</t>
    </r>
    <r>
      <rPr>
        <sz val="11"/>
        <color rgb="FF000000"/>
        <rFont val="Calibri"/>
        <family val="2"/>
        <scheme val="minor"/>
      </rPr>
      <t xml:space="preserve">.  If no other expenses, then enter "N/A" </t>
    </r>
  </si>
  <si>
    <t>Enter Concur Report Key # from Concur expense report that claims the other expenses related to the trip being claimed on this form. The faculty or staff claiming the expenses should provide this #.</t>
  </si>
  <si>
    <t>Domestic Meal &amp; Incidental per diem is fixed at $59. This is already entered in the location table. If International travel, the city/country whre you lodged that night must be entered in the location column.</t>
  </si>
  <si>
    <t>Enter the appropriate travel date.</t>
  </si>
  <si>
    <t>Enter any Cash Advance amounts received by either Cal Poly or CPC in the appropriate Advance box and review the amount due, the form will state if  amount is 'Due to Traveler' or 'Due to University.'</t>
  </si>
  <si>
    <t>Print page to PDF and attach all proper back-up/supporting documentation and route for signature.</t>
  </si>
  <si>
    <t xml:space="preserve">Signatures are required from Traveler and Approving Official. If Student traveler, a signature is required from the Student Travel Sponsor (faculty or staff who determined student needed to travel on university business); If they are the same as Approving Official, only Approving Official signature is needed. </t>
  </si>
  <si>
    <t>Enter the number of Miles you are claiming for your personal car (Rate =&gt; .67/mile).</t>
  </si>
  <si>
    <t>See red box for Total Claim Amount</t>
  </si>
  <si>
    <t>Enter funding information chartfield and amount per chartfield (either State, CPP, or both). Amount owed to University or Traveler will appear.</t>
  </si>
  <si>
    <t>Student</t>
  </si>
  <si>
    <t>Guest (Explain)</t>
  </si>
  <si>
    <t>Other (Explain)</t>
  </si>
  <si>
    <t>Trip Purpose:</t>
  </si>
  <si>
    <t>Funding Total:</t>
  </si>
  <si>
    <t>Total Claim Amt</t>
  </si>
  <si>
    <t>Cal Poly campus - added extra lines for long trip</t>
  </si>
  <si>
    <t>Start Date:</t>
  </si>
  <si>
    <t>End Date:</t>
  </si>
  <si>
    <t>if guest or other, explain here</t>
  </si>
  <si>
    <t>Domestic Ranges (updated 10/11/2024)</t>
  </si>
  <si>
    <t>Updated per diem to new GSA rates</t>
  </si>
  <si>
    <t>Updated to 2025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</si>
</sst>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8" formatCode="&quot;$&quot;#,##0.00_);[Red]\(&quot;$&quot;#,##0.00\)"/>
    <numFmt numFmtId="164" formatCode="_(&quot;$&quot;* #,##0_);_(&quot;$&quot;* \(#,##0\);_(&quot;$&quot;* &quot;-&quot;??_);_(@_)"/>
    <numFmt numFmtId="165" formatCode="&quot;$&quot;#,##0.00"/>
    <numFmt numFmtId="166" formatCode="&quot;$&quot;#,##0"/>
  </numFmts>
  <fonts count="41" x14ac:knownFonts="1">
    <font>
      <sz val="11"/>
      <color theme="1"/>
      <name val="Calibri"/>
      <family val="2"/>
      <scheme val="minor"/>
    </font>
    <font>
      <sz val="11"/>
      <color theme="1"/>
      <name val="Calibri"/>
      <family val="2"/>
      <scheme val="minor"/>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sz val="8"/>
      <name val="Calibri"/>
      <family val="2"/>
      <scheme val="minor"/>
    </font>
    <font>
      <sz val="11"/>
      <color rgb="FF000000"/>
      <name val="Calibri"/>
      <family val="2"/>
      <scheme val="minor"/>
    </font>
    <font>
      <i/>
      <sz val="11"/>
      <color rgb="FF000000"/>
      <name val="Calibri"/>
      <family val="2"/>
      <scheme val="minor"/>
    </font>
    <font>
      <sz val="9"/>
      <color indexed="81"/>
      <name val="Tahoma"/>
      <family val="2"/>
    </font>
    <font>
      <b/>
      <sz val="12"/>
      <name val="Roboto"/>
    </font>
    <font>
      <sz val="9"/>
      <color theme="1"/>
      <name val="Roboto"/>
    </font>
    <font>
      <b/>
      <sz val="9"/>
      <name val="Roboto"/>
    </font>
    <font>
      <b/>
      <sz val="9"/>
      <color theme="1"/>
      <name val="Roboto"/>
    </font>
    <font>
      <u/>
      <sz val="9"/>
      <color theme="8" tint="-0.249977111117893"/>
      <name val="Roboto"/>
    </font>
    <font>
      <b/>
      <u/>
      <sz val="9"/>
      <color theme="8" tint="-0.249977111117893"/>
      <name val="Roboto"/>
    </font>
    <font>
      <b/>
      <i/>
      <sz val="9"/>
      <color theme="1"/>
      <name val="Roboto"/>
    </font>
    <font>
      <b/>
      <sz val="9"/>
      <color indexed="81"/>
      <name val="Tahoma"/>
      <family val="2"/>
    </font>
    <font>
      <b/>
      <sz val="12"/>
      <color theme="0"/>
      <name val="Calibri"/>
      <family val="2"/>
      <scheme val="minor"/>
    </font>
    <font>
      <b/>
      <sz val="11"/>
      <name val="Calibri"/>
      <family val="2"/>
      <scheme val="minor"/>
    </font>
    <font>
      <b/>
      <sz val="7"/>
      <color theme="0" tint="-0.34998626667073579"/>
      <name val="Roboto"/>
    </font>
    <font>
      <b/>
      <sz val="11"/>
      <color rgb="FF000000"/>
      <name val="Calibri"/>
      <family val="2"/>
      <scheme val="minor"/>
    </font>
    <font>
      <b/>
      <sz val="10"/>
      <color theme="0"/>
      <name val="Roboto"/>
    </font>
    <font>
      <b/>
      <i/>
      <sz val="10"/>
      <color theme="0"/>
      <name val="Roboto"/>
    </font>
    <font>
      <b/>
      <u/>
      <sz val="10"/>
      <color theme="0"/>
      <name val="Roboto"/>
    </font>
    <font>
      <b/>
      <sz val="14"/>
      <name val="Calibri"/>
      <family val="2"/>
      <scheme val="minor"/>
    </font>
    <font>
      <sz val="11"/>
      <color theme="0"/>
      <name val="Calibri"/>
      <family val="2"/>
      <scheme val="minor"/>
    </font>
    <font>
      <sz val="48"/>
      <color theme="9" tint="-0.499984740745262"/>
      <name val="Abolition"/>
      <family val="3"/>
    </font>
    <font>
      <b/>
      <sz val="9"/>
      <color theme="1"/>
      <name val="Calibri"/>
      <family val="2"/>
      <scheme val="minor"/>
    </font>
    <font>
      <u/>
      <sz val="11"/>
      <color rgb="FF000000"/>
      <name val="Calibri"/>
      <family val="2"/>
      <scheme val="minor"/>
    </font>
    <font>
      <b/>
      <sz val="11"/>
      <color theme="0"/>
      <name val="Calibri"/>
      <family val="2"/>
      <scheme val="minor"/>
    </font>
    <font>
      <sz val="11"/>
      <color rgb="FFFF0000"/>
      <name val="Calibri"/>
      <family val="2"/>
      <scheme val="minor"/>
    </font>
    <font>
      <u/>
      <sz val="11"/>
      <color theme="8" tint="-0.249977111117893"/>
      <name val="Calibri"/>
      <family val="2"/>
      <scheme val="minor"/>
    </font>
    <font>
      <i/>
      <sz val="11"/>
      <color theme="1"/>
      <name val="Calibri"/>
      <family val="2"/>
      <scheme val="minor"/>
    </font>
    <font>
      <b/>
      <sz val="11"/>
      <color rgb="FF1B1B1B"/>
      <name val="Calibri"/>
      <family val="2"/>
      <scheme val="minor"/>
    </font>
    <font>
      <sz val="11"/>
      <color rgb="FF1B1B1B"/>
      <name val="Calibri"/>
      <family val="2"/>
      <scheme val="minor"/>
    </font>
    <font>
      <b/>
      <sz val="12"/>
      <color rgb="FF1B1B1B"/>
      <name val="Calibri"/>
      <family val="2"/>
      <scheme val="minor"/>
    </font>
    <font>
      <sz val="14"/>
      <color theme="1"/>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ECFBFE"/>
        <bgColor indexed="64"/>
      </patternFill>
    </fill>
    <fill>
      <patternFill patternType="solid">
        <fgColor theme="1"/>
        <bgColor rgb="FF000000"/>
      </patternFill>
    </fill>
    <fill>
      <patternFill patternType="solid">
        <fgColor rgb="FFC00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rgb="FF1B1B1B"/>
      </left>
      <right style="medium">
        <color indexed="64"/>
      </right>
      <top style="thin">
        <color rgb="FF1B1B1B"/>
      </top>
      <bottom/>
      <diagonal/>
    </border>
    <border>
      <left/>
      <right style="thin">
        <color indexed="64"/>
      </right>
      <top/>
      <bottom style="medium">
        <color indexed="64"/>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295">
    <xf numFmtId="0" fontId="0" fillId="0" borderId="0" xfId="0"/>
    <xf numFmtId="0" fontId="4" fillId="0" borderId="0" xfId="0" applyFont="1"/>
    <xf numFmtId="0" fontId="5" fillId="0" borderId="0" xfId="0" applyFont="1"/>
    <xf numFmtId="164" fontId="0" fillId="0" borderId="0" xfId="0" applyNumberFormat="1"/>
    <xf numFmtId="0" fontId="8" fillId="2" borderId="3" xfId="0" applyFont="1" applyFill="1" applyBorder="1" applyAlignment="1">
      <alignment vertical="center" wrapText="1"/>
    </xf>
    <xf numFmtId="6" fontId="7" fillId="2" borderId="3" xfId="0" applyNumberFormat="1" applyFont="1" applyFill="1" applyBorder="1" applyAlignment="1">
      <alignment vertical="top" wrapText="1"/>
    </xf>
    <xf numFmtId="0" fontId="7" fillId="2" borderId="3" xfId="0" applyFont="1" applyFill="1" applyBorder="1" applyAlignment="1">
      <alignment vertical="top" wrapText="1"/>
    </xf>
    <xf numFmtId="9" fontId="8" fillId="2" borderId="3" xfId="1" applyFont="1" applyFill="1" applyBorder="1" applyAlignment="1">
      <alignment vertical="center" wrapText="1"/>
    </xf>
    <xf numFmtId="1" fontId="7" fillId="2" borderId="3" xfId="0" applyNumberFormat="1" applyFont="1" applyFill="1" applyBorder="1" applyAlignment="1">
      <alignment vertical="top" wrapText="1"/>
    </xf>
    <xf numFmtId="0" fontId="8" fillId="0" borderId="7" xfId="0" applyFont="1" applyBorder="1" applyAlignment="1">
      <alignment vertical="center" wrapText="1"/>
    </xf>
    <xf numFmtId="0" fontId="8" fillId="0" borderId="8" xfId="0" applyFont="1" applyBorder="1" applyAlignment="1">
      <alignment vertical="center" wrapText="1"/>
    </xf>
    <xf numFmtId="9" fontId="8" fillId="0" borderId="3" xfId="1" applyFont="1" applyFill="1" applyBorder="1" applyAlignment="1">
      <alignment vertical="center" wrapText="1"/>
    </xf>
    <xf numFmtId="9" fontId="8" fillId="0" borderId="5" xfId="1" applyFont="1" applyFill="1" applyBorder="1" applyAlignment="1">
      <alignment vertical="center" wrapText="1"/>
    </xf>
    <xf numFmtId="6" fontId="7" fillId="0" borderId="4" xfId="0" applyNumberFormat="1"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6" fontId="7" fillId="0" borderId="9" xfId="0" applyNumberFormat="1"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164" fontId="2" fillId="3" borderId="0" xfId="0" applyNumberFormat="1" applyFont="1" applyFill="1" applyAlignment="1">
      <alignment vertical="center" wrapText="1"/>
    </xf>
    <xf numFmtId="164" fontId="2" fillId="2" borderId="0" xfId="0" applyNumberFormat="1" applyFont="1" applyFill="1" applyAlignment="1">
      <alignment vertical="center" wrapText="1"/>
    </xf>
    <xf numFmtId="6" fontId="8" fillId="0" borderId="6" xfId="0" applyNumberFormat="1" applyFont="1" applyBorder="1" applyAlignment="1">
      <alignment vertical="center" wrapText="1"/>
    </xf>
    <xf numFmtId="6" fontId="8" fillId="0" borderId="4" xfId="0" applyNumberFormat="1" applyFont="1" applyBorder="1" applyAlignment="1">
      <alignment vertical="center" wrapText="1"/>
    </xf>
    <xf numFmtId="6" fontId="0" fillId="0" borderId="0" xfId="0" applyNumberFormat="1"/>
    <xf numFmtId="6" fontId="3" fillId="0" borderId="0" xfId="0" applyNumberFormat="1" applyFont="1"/>
    <xf numFmtId="0" fontId="0" fillId="0" borderId="0" xfId="0" applyAlignment="1">
      <alignment vertical="top"/>
    </xf>
    <xf numFmtId="0" fontId="6" fillId="0" borderId="0" xfId="2"/>
    <xf numFmtId="0" fontId="10" fillId="0" borderId="0" xfId="0" applyFont="1" applyAlignment="1">
      <alignment vertical="top" wrapText="1"/>
    </xf>
    <xf numFmtId="0" fontId="6" fillId="0" borderId="0" xfId="2" applyAlignment="1">
      <alignment vertical="top" wrapText="1"/>
    </xf>
    <xf numFmtId="0" fontId="6" fillId="0" borderId="0" xfId="2" applyFill="1" applyBorder="1" applyAlignment="1">
      <alignment vertical="top" wrapText="1"/>
    </xf>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4" fillId="0" borderId="16" xfId="0" applyFont="1" applyBorder="1"/>
    <xf numFmtId="0" fontId="4" fillId="0" borderId="13" xfId="0" applyFont="1" applyBorder="1"/>
    <xf numFmtId="0" fontId="0" fillId="0" borderId="12" xfId="0" applyBorder="1"/>
    <xf numFmtId="0" fontId="13" fillId="0" borderId="0" xfId="0" applyFont="1" applyAlignment="1">
      <alignment horizontal="left"/>
    </xf>
    <xf numFmtId="0" fontId="16" fillId="0" borderId="0" xfId="0" applyFont="1"/>
    <xf numFmtId="0" fontId="16" fillId="0" borderId="0" xfId="0" applyFont="1" applyAlignment="1">
      <alignment horizontal="left" wrapText="1"/>
    </xf>
    <xf numFmtId="0" fontId="19" fillId="0" borderId="0" xfId="0" applyFont="1" applyAlignment="1">
      <alignment vertical="center" wrapText="1"/>
    </xf>
    <xf numFmtId="0" fontId="18" fillId="0" borderId="0" xfId="2" applyFont="1" applyAlignment="1" applyProtection="1">
      <alignment horizontal="left"/>
    </xf>
    <xf numFmtId="0" fontId="0" fillId="0" borderId="0" xfId="0" applyAlignment="1">
      <alignment vertical="top" wrapText="1"/>
    </xf>
    <xf numFmtId="0" fontId="17" fillId="0" borderId="0" xfId="2" quotePrefix="1" applyFont="1" applyBorder="1" applyAlignment="1" applyProtection="1">
      <alignment horizontal="left"/>
    </xf>
    <xf numFmtId="0" fontId="0" fillId="0" borderId="0" xfId="0" applyAlignment="1">
      <alignment wrapText="1"/>
    </xf>
    <xf numFmtId="165" fontId="22" fillId="0" borderId="1" xfId="0" applyNumberFormat="1" applyFont="1" applyBorder="1" applyAlignment="1" applyProtection="1">
      <alignment horizontal="center" vertical="center"/>
      <protection locked="0"/>
    </xf>
    <xf numFmtId="165" fontId="22" fillId="0" borderId="42" xfId="0" applyNumberFormat="1" applyFont="1" applyBorder="1" applyAlignment="1" applyProtection="1">
      <alignment horizontal="center" vertical="center"/>
      <protection locked="0"/>
    </xf>
    <xf numFmtId="165" fontId="22" fillId="0" borderId="12" xfId="0" applyNumberFormat="1" applyFont="1" applyBorder="1" applyAlignment="1" applyProtection="1">
      <alignment horizontal="center" vertical="center"/>
      <protection locked="0"/>
    </xf>
    <xf numFmtId="0" fontId="4" fillId="10" borderId="42" xfId="0" applyFont="1" applyFill="1" applyBorder="1"/>
    <xf numFmtId="14" fontId="23" fillId="0" borderId="0" xfId="0" applyNumberFormat="1" applyFont="1" applyAlignment="1">
      <alignment horizontal="left"/>
    </xf>
    <xf numFmtId="0" fontId="24" fillId="0" borderId="0" xfId="0" applyFont="1"/>
    <xf numFmtId="0" fontId="14" fillId="0" borderId="0" xfId="0" applyFont="1" applyAlignment="1">
      <alignment wrapText="1"/>
    </xf>
    <xf numFmtId="0" fontId="21" fillId="8" borderId="56" xfId="0" applyFont="1" applyFill="1" applyBorder="1"/>
    <xf numFmtId="0" fontId="3" fillId="4" borderId="56" xfId="0" applyFont="1" applyFill="1" applyBorder="1"/>
    <xf numFmtId="0" fontId="3" fillId="4" borderId="28" xfId="0" applyFont="1" applyFill="1" applyBorder="1"/>
    <xf numFmtId="0" fontId="29" fillId="0" borderId="0" xfId="0" applyFont="1"/>
    <xf numFmtId="9" fontId="7" fillId="0" borderId="7" xfId="1" applyFont="1" applyFill="1" applyBorder="1" applyAlignment="1">
      <alignment vertical="top" wrapText="1"/>
    </xf>
    <xf numFmtId="0" fontId="15" fillId="11" borderId="0" xfId="0" applyFont="1" applyFill="1" applyAlignment="1" applyProtection="1">
      <alignment vertical="center"/>
      <protection locked="0"/>
    </xf>
    <xf numFmtId="0" fontId="4" fillId="12" borderId="49" xfId="0" applyFont="1" applyFill="1" applyBorder="1"/>
    <xf numFmtId="0" fontId="4" fillId="0" borderId="20" xfId="0" applyFont="1" applyBorder="1"/>
    <xf numFmtId="0" fontId="16" fillId="0" borderId="20" xfId="0" applyFont="1" applyBorder="1" applyAlignment="1">
      <alignment wrapText="1"/>
    </xf>
    <xf numFmtId="0" fontId="4" fillId="12" borderId="48" xfId="0" applyFont="1" applyFill="1" applyBorder="1" applyAlignment="1">
      <alignment horizontal="left"/>
    </xf>
    <xf numFmtId="0" fontId="4" fillId="0" borderId="26" xfId="0" applyFont="1" applyBorder="1"/>
    <xf numFmtId="0" fontId="4" fillId="12" borderId="43" xfId="0" applyFont="1" applyFill="1" applyBorder="1" applyAlignment="1">
      <alignment horizontal="left"/>
    </xf>
    <xf numFmtId="0" fontId="22" fillId="12" borderId="1" xfId="0" applyFont="1" applyFill="1" applyBorder="1" applyAlignment="1">
      <alignment horizontal="right" vertical="center"/>
    </xf>
    <xf numFmtId="0" fontId="4" fillId="7" borderId="26" xfId="0" quotePrefix="1" applyFont="1" applyFill="1" applyBorder="1" applyAlignment="1">
      <alignment horizontal="left"/>
    </xf>
    <xf numFmtId="0" fontId="4" fillId="7" borderId="26" xfId="0" applyFont="1" applyFill="1" applyBorder="1" applyAlignment="1">
      <alignment horizontal="left" vertical="top" wrapText="1"/>
    </xf>
    <xf numFmtId="0" fontId="4" fillId="12" borderId="39" xfId="0" applyFont="1" applyFill="1" applyBorder="1" applyAlignment="1">
      <alignment horizontal="left"/>
    </xf>
    <xf numFmtId="0" fontId="4" fillId="12" borderId="1" xfId="0" applyFont="1" applyFill="1" applyBorder="1" applyAlignment="1">
      <alignment horizontal="left"/>
    </xf>
    <xf numFmtId="0" fontId="4" fillId="12" borderId="1" xfId="0" applyFont="1" applyFill="1" applyBorder="1"/>
    <xf numFmtId="0" fontId="4" fillId="0" borderId="1" xfId="0" applyFont="1" applyBorder="1" applyAlignment="1" applyProtection="1">
      <alignment vertical="top"/>
      <protection locked="0"/>
    </xf>
    <xf numFmtId="0" fontId="4" fillId="12" borderId="41" xfId="0" applyFont="1" applyFill="1" applyBorder="1" applyAlignment="1">
      <alignment horizontal="left"/>
    </xf>
    <xf numFmtId="0" fontId="4" fillId="0" borderId="29" xfId="0" applyFont="1" applyBorder="1"/>
    <xf numFmtId="0" fontId="4" fillId="12" borderId="29" xfId="0" applyFont="1" applyFill="1" applyBorder="1"/>
    <xf numFmtId="0" fontId="4" fillId="12" borderId="42" xfId="0" applyFont="1" applyFill="1" applyBorder="1"/>
    <xf numFmtId="0" fontId="4" fillId="0" borderId="29" xfId="0" quotePrefix="1" applyFont="1" applyBorder="1" applyAlignment="1">
      <alignment horizontal="left"/>
    </xf>
    <xf numFmtId="0" fontId="4" fillId="0" borderId="29" xfId="0" applyFont="1" applyBorder="1" applyAlignment="1">
      <alignment horizontal="left" vertical="top" wrapText="1"/>
    </xf>
    <xf numFmtId="0" fontId="4" fillId="0" borderId="1" xfId="0" applyFont="1" applyBorder="1" applyAlignment="1">
      <alignment horizontal="left"/>
    </xf>
    <xf numFmtId="14" fontId="25" fillId="8" borderId="25" xfId="0" applyNumberFormat="1" applyFont="1" applyFill="1" applyBorder="1" applyAlignment="1">
      <alignment horizontal="left"/>
    </xf>
    <xf numFmtId="0" fontId="25" fillId="8" borderId="26" xfId="0" applyFont="1" applyFill="1" applyBorder="1"/>
    <xf numFmtId="0" fontId="25" fillId="8" borderId="26" xfId="0" applyFont="1" applyFill="1" applyBorder="1" applyAlignment="1">
      <alignment horizontal="left" wrapText="1"/>
    </xf>
    <xf numFmtId="0" fontId="26" fillId="8" borderId="26" xfId="0" applyFont="1" applyFill="1" applyBorder="1" applyAlignment="1">
      <alignment vertical="center" wrapText="1"/>
    </xf>
    <xf numFmtId="0" fontId="27" fillId="8" borderId="26" xfId="2" applyFont="1" applyFill="1" applyBorder="1" applyAlignment="1" applyProtection="1">
      <alignment horizontal="left"/>
    </xf>
    <xf numFmtId="0" fontId="25" fillId="8" borderId="27" xfId="0" applyFont="1" applyFill="1" applyBorder="1"/>
    <xf numFmtId="0" fontId="4" fillId="0" borderId="0" xfId="0" quotePrefix="1" applyFont="1" applyAlignment="1">
      <alignment horizontal="left"/>
    </xf>
    <xf numFmtId="0" fontId="4" fillId="0" borderId="0" xfId="0" applyFont="1" applyAlignment="1">
      <alignment horizontal="left" vertical="top" wrapText="1"/>
    </xf>
    <xf numFmtId="14" fontId="4" fillId="0" borderId="42" xfId="0" applyNumberFormat="1" applyFont="1" applyBorder="1" applyProtection="1">
      <protection locked="0"/>
    </xf>
    <xf numFmtId="0" fontId="0" fillId="9" borderId="26" xfId="0" applyFill="1" applyBorder="1"/>
    <xf numFmtId="165" fontId="0" fillId="11" borderId="43" xfId="0" applyNumberFormat="1" applyFill="1" applyBorder="1" applyProtection="1">
      <protection locked="0"/>
    </xf>
    <xf numFmtId="0" fontId="0" fillId="9" borderId="27" xfId="0" applyFill="1" applyBorder="1"/>
    <xf numFmtId="0" fontId="0" fillId="10" borderId="45" xfId="0" applyFill="1" applyBorder="1"/>
    <xf numFmtId="0" fontId="0" fillId="10" borderId="26" xfId="0" applyFill="1" applyBorder="1"/>
    <xf numFmtId="0" fontId="0" fillId="10" borderId="40" xfId="0" applyFill="1" applyBorder="1"/>
    <xf numFmtId="0" fontId="0" fillId="0" borderId="13" xfId="0" applyBorder="1" applyProtection="1">
      <protection locked="0"/>
    </xf>
    <xf numFmtId="165" fontId="0" fillId="0" borderId="13" xfId="0" applyNumberFormat="1" applyBorder="1" applyProtection="1">
      <protection locked="0"/>
    </xf>
    <xf numFmtId="0" fontId="0" fillId="0" borderId="1" xfId="0" applyBorder="1" applyProtection="1">
      <protection locked="0"/>
    </xf>
    <xf numFmtId="165" fontId="0" fillId="0" borderId="1" xfId="0" applyNumberFormat="1" applyBorder="1" applyProtection="1">
      <protection locked="0"/>
    </xf>
    <xf numFmtId="0" fontId="0" fillId="10" borderId="47" xfId="0" applyFill="1" applyBorder="1"/>
    <xf numFmtId="0" fontId="0" fillId="10" borderId="29" xfId="0" applyFill="1" applyBorder="1"/>
    <xf numFmtId="0" fontId="0" fillId="10" borderId="29" xfId="0" applyFill="1" applyBorder="1" applyAlignment="1">
      <alignment horizontal="right"/>
    </xf>
    <xf numFmtId="0" fontId="0" fillId="0" borderId="42" xfId="0" applyBorder="1" applyProtection="1">
      <protection locked="0"/>
    </xf>
    <xf numFmtId="0" fontId="0" fillId="10" borderId="30" xfId="0" applyFill="1" applyBorder="1"/>
    <xf numFmtId="0" fontId="0" fillId="12" borderId="48" xfId="0" applyFill="1" applyBorder="1" applyAlignment="1">
      <alignment vertical="top" wrapText="1"/>
    </xf>
    <xf numFmtId="0" fontId="35" fillId="12" borderId="43" xfId="2" applyFont="1" applyFill="1" applyBorder="1" applyAlignment="1" applyProtection="1">
      <alignment vertical="top" wrapText="1"/>
    </xf>
    <xf numFmtId="0" fontId="35" fillId="12" borderId="49" xfId="2" applyFont="1" applyFill="1" applyBorder="1" applyAlignment="1" applyProtection="1">
      <alignment vertical="top" wrapText="1"/>
    </xf>
    <xf numFmtId="0" fontId="0" fillId="0" borderId="56" xfId="0" applyBorder="1" applyAlignment="1">
      <alignment vertical="top" wrapText="1"/>
    </xf>
    <xf numFmtId="0" fontId="22" fillId="9" borderId="43" xfId="0" applyFont="1" applyFill="1" applyBorder="1" applyAlignment="1">
      <alignment horizontal="center" vertical="center"/>
    </xf>
    <xf numFmtId="7" fontId="22" fillId="9" borderId="43" xfId="0" applyNumberFormat="1" applyFont="1" applyFill="1" applyBorder="1" applyAlignment="1">
      <alignment horizontal="center" vertical="center"/>
    </xf>
    <xf numFmtId="0" fontId="0" fillId="11" borderId="50" xfId="0" applyFill="1" applyBorder="1" applyProtection="1">
      <protection locked="0"/>
    </xf>
    <xf numFmtId="166" fontId="0" fillId="11" borderId="13" xfId="0" applyNumberFormat="1" applyFill="1" applyBorder="1" applyProtection="1">
      <protection locked="0"/>
    </xf>
    <xf numFmtId="0" fontId="0" fillId="11" borderId="51" xfId="0" applyFill="1" applyBorder="1" applyProtection="1">
      <protection locked="0"/>
    </xf>
    <xf numFmtId="0" fontId="36" fillId="7" borderId="21" xfId="0" applyFont="1" applyFill="1" applyBorder="1" applyAlignment="1">
      <alignment vertical="top" wrapText="1"/>
    </xf>
    <xf numFmtId="0" fontId="22" fillId="0" borderId="1" xfId="0" applyFont="1" applyBorder="1" applyAlignment="1" applyProtection="1">
      <alignment horizontal="center" vertical="center"/>
      <protection locked="0"/>
    </xf>
    <xf numFmtId="0" fontId="0" fillId="11" borderId="39" xfId="0" applyFill="1" applyBorder="1" applyProtection="1">
      <protection locked="0"/>
    </xf>
    <xf numFmtId="0" fontId="0" fillId="11" borderId="52" xfId="0" applyFill="1" applyBorder="1" applyProtection="1">
      <protection locked="0"/>
    </xf>
    <xf numFmtId="0" fontId="36" fillId="7" borderId="20" xfId="0" applyFont="1" applyFill="1" applyBorder="1" applyAlignment="1">
      <alignment vertical="top" wrapText="1"/>
    </xf>
    <xf numFmtId="0" fontId="0" fillId="11" borderId="53" xfId="0" applyFill="1" applyBorder="1" applyProtection="1">
      <protection locked="0"/>
    </xf>
    <xf numFmtId="0" fontId="0" fillId="11" borderId="54" xfId="0" applyFill="1" applyBorder="1" applyProtection="1">
      <protection locked="0"/>
    </xf>
    <xf numFmtId="0" fontId="22" fillId="0" borderId="12" xfId="0" applyFont="1" applyBorder="1" applyAlignment="1" applyProtection="1">
      <alignment horizontal="center" vertical="center"/>
      <protection locked="0"/>
    </xf>
    <xf numFmtId="0" fontId="0" fillId="0" borderId="12" xfId="0" applyBorder="1" applyProtection="1">
      <protection locked="0"/>
    </xf>
    <xf numFmtId="0" fontId="22" fillId="0" borderId="1" xfId="0" applyFont="1" applyBorder="1" applyAlignment="1" applyProtection="1">
      <alignment vertical="center"/>
      <protection locked="0"/>
    </xf>
    <xf numFmtId="0" fontId="0" fillId="7" borderId="20" xfId="0" applyFill="1" applyBorder="1" applyAlignment="1">
      <alignment wrapText="1"/>
    </xf>
    <xf numFmtId="0" fontId="0" fillId="0" borderId="1" xfId="0" applyBorder="1" applyAlignment="1" applyProtection="1">
      <alignment vertical="center"/>
      <protection locked="0"/>
    </xf>
    <xf numFmtId="0" fontId="0" fillId="11" borderId="41" xfId="0" applyFill="1" applyBorder="1" applyProtection="1">
      <protection locked="0"/>
    </xf>
    <xf numFmtId="0" fontId="0" fillId="11" borderId="55" xfId="0" applyFill="1" applyBorder="1" applyProtection="1">
      <protection locked="0"/>
    </xf>
    <xf numFmtId="0" fontId="0" fillId="7" borderId="37" xfId="0" applyFill="1" applyBorder="1"/>
    <xf numFmtId="0" fontId="38" fillId="11" borderId="50" xfId="0" applyFont="1" applyFill="1" applyBorder="1" applyAlignment="1" applyProtection="1">
      <alignment vertical="center" wrapText="1"/>
      <protection locked="0"/>
    </xf>
    <xf numFmtId="0" fontId="38" fillId="11" borderId="13" xfId="0" applyFont="1" applyFill="1" applyBorder="1" applyAlignment="1" applyProtection="1">
      <alignment vertical="center" wrapText="1"/>
      <protection locked="0"/>
    </xf>
    <xf numFmtId="0" fontId="38" fillId="11" borderId="16" xfId="0" applyFont="1" applyFill="1" applyBorder="1" applyAlignment="1" applyProtection="1">
      <alignment vertical="center" wrapText="1"/>
      <protection locked="0"/>
    </xf>
    <xf numFmtId="8" fontId="38" fillId="5" borderId="13" xfId="0" applyNumberFormat="1" applyFont="1" applyFill="1" applyBorder="1" applyAlignment="1">
      <alignment vertical="center" wrapText="1"/>
    </xf>
    <xf numFmtId="14" fontId="38" fillId="11" borderId="13" xfId="0" applyNumberFormat="1" applyFont="1" applyFill="1" applyBorder="1" applyAlignment="1" applyProtection="1">
      <alignment vertical="center" wrapText="1"/>
      <protection locked="0"/>
    </xf>
    <xf numFmtId="1" fontId="38" fillId="11" borderId="13" xfId="0" applyNumberFormat="1" applyFont="1" applyFill="1" applyBorder="1" applyAlignment="1" applyProtection="1">
      <alignment vertical="center" wrapText="1"/>
      <protection locked="0"/>
    </xf>
    <xf numFmtId="165" fontId="38" fillId="11" borderId="13" xfId="0" applyNumberFormat="1" applyFont="1" applyFill="1" applyBorder="1" applyAlignment="1" applyProtection="1">
      <alignment vertical="center" wrapText="1"/>
      <protection locked="0"/>
    </xf>
    <xf numFmtId="1" fontId="38" fillId="7" borderId="13" xfId="0" applyNumberFormat="1" applyFont="1" applyFill="1" applyBorder="1" applyAlignment="1" applyProtection="1">
      <alignment vertical="center" wrapText="1"/>
      <protection locked="0"/>
    </xf>
    <xf numFmtId="0" fontId="38" fillId="11" borderId="39" xfId="0" applyFont="1" applyFill="1" applyBorder="1" applyAlignment="1" applyProtection="1">
      <alignment vertical="center" wrapText="1"/>
      <protection locked="0"/>
    </xf>
    <xf numFmtId="0" fontId="38" fillId="11" borderId="1" xfId="0" applyFont="1" applyFill="1" applyBorder="1" applyAlignment="1" applyProtection="1">
      <alignment vertical="center" wrapText="1"/>
      <protection locked="0"/>
    </xf>
    <xf numFmtId="0" fontId="38" fillId="11" borderId="18" xfId="0" applyFont="1" applyFill="1" applyBorder="1" applyAlignment="1" applyProtection="1">
      <alignment vertical="center" wrapText="1"/>
      <protection locked="0"/>
    </xf>
    <xf numFmtId="8" fontId="38" fillId="5" borderId="1" xfId="0" applyNumberFormat="1" applyFont="1" applyFill="1" applyBorder="1" applyAlignment="1">
      <alignment vertical="center" wrapText="1"/>
    </xf>
    <xf numFmtId="14" fontId="38" fillId="11" borderId="1" xfId="0" applyNumberFormat="1" applyFont="1" applyFill="1" applyBorder="1" applyAlignment="1" applyProtection="1">
      <alignment vertical="center" wrapText="1"/>
      <protection locked="0"/>
    </xf>
    <xf numFmtId="1" fontId="38" fillId="11" borderId="1" xfId="0" applyNumberFormat="1" applyFont="1" applyFill="1" applyBorder="1" applyAlignment="1" applyProtection="1">
      <alignment vertical="center" wrapText="1"/>
      <protection locked="0"/>
    </xf>
    <xf numFmtId="165" fontId="38" fillId="11" borderId="1" xfId="0" applyNumberFormat="1" applyFont="1" applyFill="1" applyBorder="1" applyAlignment="1" applyProtection="1">
      <alignment vertical="center" wrapText="1"/>
      <protection locked="0"/>
    </xf>
    <xf numFmtId="1" fontId="38" fillId="7" borderId="1" xfId="0" applyNumberFormat="1" applyFont="1" applyFill="1" applyBorder="1" applyAlignment="1" applyProtection="1">
      <alignment vertical="center" wrapText="1"/>
      <protection locked="0"/>
    </xf>
    <xf numFmtId="0" fontId="38" fillId="11" borderId="41" xfId="0" applyFont="1" applyFill="1" applyBorder="1" applyAlignment="1" applyProtection="1">
      <alignment vertical="center" wrapText="1"/>
      <protection locked="0"/>
    </xf>
    <xf numFmtId="0" fontId="38" fillId="11" borderId="42" xfId="0" applyFont="1" applyFill="1" applyBorder="1" applyAlignment="1" applyProtection="1">
      <alignment vertical="center" wrapText="1"/>
      <protection locked="0"/>
    </xf>
    <xf numFmtId="8" fontId="38" fillId="11" borderId="36" xfId="0" applyNumberFormat="1" applyFont="1" applyFill="1" applyBorder="1" applyAlignment="1" applyProtection="1">
      <alignment vertical="center" wrapText="1"/>
      <protection locked="0"/>
    </xf>
    <xf numFmtId="8" fontId="38" fillId="5" borderId="42" xfId="0" applyNumberFormat="1" applyFont="1" applyFill="1" applyBorder="1" applyAlignment="1">
      <alignment vertical="center" wrapText="1"/>
    </xf>
    <xf numFmtId="14" fontId="38" fillId="11" borderId="42" xfId="0" applyNumberFormat="1" applyFont="1" applyFill="1" applyBorder="1" applyAlignment="1" applyProtection="1">
      <alignment vertical="center" wrapText="1"/>
      <protection locked="0"/>
    </xf>
    <xf numFmtId="1" fontId="38" fillId="11" borderId="42" xfId="0" applyNumberFormat="1" applyFont="1" applyFill="1" applyBorder="1" applyAlignment="1" applyProtection="1">
      <alignment vertical="center" wrapText="1"/>
      <protection locked="0"/>
    </xf>
    <xf numFmtId="165" fontId="38" fillId="11" borderId="42" xfId="0" applyNumberFormat="1" applyFont="1" applyFill="1" applyBorder="1" applyAlignment="1" applyProtection="1">
      <alignment vertical="center" wrapText="1"/>
      <protection locked="0"/>
    </xf>
    <xf numFmtId="1" fontId="38" fillId="7" borderId="42" xfId="0" applyNumberFormat="1" applyFont="1" applyFill="1" applyBorder="1" applyAlignment="1" applyProtection="1">
      <alignment vertical="center" wrapText="1"/>
      <protection locked="0"/>
    </xf>
    <xf numFmtId="165" fontId="38" fillId="13" borderId="30" xfId="0" applyNumberFormat="1" applyFont="1" applyFill="1" applyBorder="1" applyAlignment="1">
      <alignment vertical="center" wrapText="1"/>
    </xf>
    <xf numFmtId="0" fontId="33" fillId="8" borderId="38" xfId="0" applyFont="1" applyFill="1" applyBorder="1" applyAlignment="1">
      <alignment wrapText="1"/>
    </xf>
    <xf numFmtId="0" fontId="0" fillId="8" borderId="29" xfId="0" applyFill="1" applyBorder="1" applyAlignment="1">
      <alignment wrapText="1"/>
    </xf>
    <xf numFmtId="8" fontId="38" fillId="8" borderId="36" xfId="0" applyNumberFormat="1" applyFont="1" applyFill="1" applyBorder="1" applyAlignment="1" applyProtection="1">
      <alignment vertical="center" wrapText="1"/>
      <protection locked="0"/>
    </xf>
    <xf numFmtId="8" fontId="38" fillId="8" borderId="42" xfId="0" applyNumberFormat="1" applyFont="1" applyFill="1" applyBorder="1" applyAlignment="1">
      <alignment vertical="center" wrapText="1"/>
    </xf>
    <xf numFmtId="14" fontId="38" fillId="8" borderId="42" xfId="0" applyNumberFormat="1" applyFont="1" applyFill="1" applyBorder="1" applyAlignment="1" applyProtection="1">
      <alignment vertical="center" wrapText="1"/>
      <protection locked="0"/>
    </xf>
    <xf numFmtId="1" fontId="38" fillId="8" borderId="42" xfId="0" applyNumberFormat="1" applyFont="1" applyFill="1" applyBorder="1" applyAlignment="1" applyProtection="1">
      <alignment vertical="center" wrapText="1"/>
      <protection locked="0"/>
    </xf>
    <xf numFmtId="165" fontId="38" fillId="8" borderId="42" xfId="0" applyNumberFormat="1" applyFont="1" applyFill="1" applyBorder="1" applyAlignment="1" applyProtection="1">
      <alignment vertical="center" wrapText="1"/>
      <protection locked="0"/>
    </xf>
    <xf numFmtId="8" fontId="38" fillId="8" borderId="35" xfId="0" applyNumberFormat="1" applyFont="1" applyFill="1" applyBorder="1" applyAlignment="1" applyProtection="1">
      <alignment vertical="center" wrapText="1"/>
      <protection locked="0"/>
    </xf>
    <xf numFmtId="165" fontId="38" fillId="13" borderId="38" xfId="0" applyNumberFormat="1" applyFont="1" applyFill="1" applyBorder="1" applyAlignment="1" applyProtection="1">
      <alignment vertical="center" wrapText="1"/>
      <protection locked="0"/>
    </xf>
    <xf numFmtId="8" fontId="37" fillId="12" borderId="19" xfId="0" applyNumberFormat="1" applyFont="1" applyFill="1" applyBorder="1" applyAlignment="1">
      <alignment vertical="center" wrapText="1"/>
    </xf>
    <xf numFmtId="8" fontId="37" fillId="12" borderId="42" xfId="0" applyNumberFormat="1" applyFont="1" applyFill="1" applyBorder="1" applyAlignment="1">
      <alignment vertical="center" wrapText="1"/>
    </xf>
    <xf numFmtId="8" fontId="37" fillId="12" borderId="13" xfId="0" applyNumberFormat="1" applyFont="1" applyFill="1" applyBorder="1" applyAlignment="1">
      <alignment vertical="center" wrapText="1"/>
    </xf>
    <xf numFmtId="8" fontId="37" fillId="12" borderId="1" xfId="0" applyNumberFormat="1" applyFont="1" applyFill="1" applyBorder="1" applyAlignment="1">
      <alignment vertical="center" wrapText="1"/>
    </xf>
    <xf numFmtId="0" fontId="4" fillId="9" borderId="43" xfId="0" applyFont="1" applyFill="1" applyBorder="1" applyAlignment="1">
      <alignment horizontal="center" vertical="center"/>
    </xf>
    <xf numFmtId="0" fontId="21" fillId="8" borderId="62" xfId="0" applyFont="1" applyFill="1" applyBorder="1"/>
    <xf numFmtId="165" fontId="38" fillId="13" borderId="40" xfId="0" applyNumberFormat="1" applyFont="1" applyFill="1" applyBorder="1" applyAlignment="1">
      <alignment vertical="center" wrapText="1"/>
    </xf>
    <xf numFmtId="0" fontId="0" fillId="8" borderId="40" xfId="0" applyFill="1" applyBorder="1"/>
    <xf numFmtId="0" fontId="16" fillId="0" borderId="37" xfId="0" applyFont="1" applyBorder="1" applyAlignment="1">
      <alignment wrapText="1"/>
    </xf>
    <xf numFmtId="8" fontId="21" fillId="8" borderId="14" xfId="0" applyNumberFormat="1" applyFont="1" applyFill="1" applyBorder="1" applyAlignment="1">
      <alignment horizontal="right" vertical="center" wrapText="1"/>
    </xf>
    <xf numFmtId="8" fontId="21" fillId="8" borderId="15" xfId="0" applyNumberFormat="1" applyFont="1" applyFill="1" applyBorder="1" applyAlignment="1">
      <alignment horizontal="right" vertical="center" wrapText="1"/>
    </xf>
    <xf numFmtId="0" fontId="39" fillId="6" borderId="19" xfId="0" applyFont="1" applyFill="1" applyBorder="1" applyAlignment="1">
      <alignment vertical="center" wrapText="1"/>
    </xf>
    <xf numFmtId="8" fontId="21" fillId="14" borderId="14" xfId="0" applyNumberFormat="1" applyFont="1" applyFill="1" applyBorder="1" applyAlignment="1">
      <alignment horizontal="right" vertical="center" wrapText="1"/>
    </xf>
    <xf numFmtId="8" fontId="21" fillId="8" borderId="57" xfId="0" applyNumberFormat="1" applyFont="1" applyFill="1" applyBorder="1" applyAlignment="1">
      <alignment horizontal="right" vertical="center" wrapText="1"/>
    </xf>
    <xf numFmtId="8" fontId="37" fillId="12" borderId="17" xfId="0" applyNumberFormat="1" applyFont="1" applyFill="1" applyBorder="1" applyAlignment="1">
      <alignment vertical="center" wrapText="1"/>
    </xf>
    <xf numFmtId="0" fontId="39" fillId="6" borderId="47" xfId="0" applyFont="1" applyFill="1" applyBorder="1" applyAlignment="1">
      <alignment vertical="center" wrapText="1"/>
    </xf>
    <xf numFmtId="0" fontId="39" fillId="6" borderId="64" xfId="0" applyFont="1" applyFill="1" applyBorder="1" applyAlignment="1">
      <alignment vertical="center" wrapText="1"/>
    </xf>
    <xf numFmtId="0" fontId="39" fillId="6" borderId="64" xfId="0" applyFont="1" applyFill="1" applyBorder="1" applyAlignment="1">
      <alignment horizontal="center" vertical="center" wrapText="1"/>
    </xf>
    <xf numFmtId="0" fontId="39" fillId="6" borderId="44" xfId="0" applyFont="1" applyFill="1" applyBorder="1" applyAlignment="1">
      <alignment horizontal="center" vertical="center" wrapText="1"/>
    </xf>
    <xf numFmtId="0" fontId="39" fillId="8" borderId="30" xfId="0" applyFont="1" applyFill="1" applyBorder="1" applyAlignment="1">
      <alignment horizontal="center" vertical="center" wrapText="1"/>
    </xf>
    <xf numFmtId="8" fontId="0" fillId="0" borderId="0" xfId="0" applyNumberFormat="1"/>
    <xf numFmtId="0" fontId="14" fillId="0" borderId="0" xfId="0" applyFont="1"/>
    <xf numFmtId="0" fontId="14" fillId="0" borderId="0" xfId="0" applyFont="1" applyAlignment="1">
      <alignment horizontal="left"/>
    </xf>
    <xf numFmtId="165" fontId="0" fillId="9" borderId="0" xfId="0" applyNumberFormat="1" applyFill="1" applyAlignment="1">
      <alignment vertical="center"/>
    </xf>
    <xf numFmtId="0" fontId="0" fillId="0" borderId="0" xfId="0" applyAlignment="1">
      <alignment vertical="center"/>
    </xf>
    <xf numFmtId="0" fontId="0" fillId="9" borderId="0" xfId="0" applyFill="1"/>
    <xf numFmtId="0" fontId="0" fillId="10" borderId="0" xfId="0" applyFill="1"/>
    <xf numFmtId="0" fontId="0" fillId="10" borderId="0" xfId="0" applyFill="1" applyAlignment="1">
      <alignment wrapText="1"/>
    </xf>
    <xf numFmtId="0" fontId="14" fillId="0" borderId="34" xfId="0" applyFont="1" applyBorder="1"/>
    <xf numFmtId="0" fontId="14" fillId="0" borderId="40" xfId="0" applyFont="1" applyBorder="1" applyAlignment="1">
      <alignment horizontal="left"/>
    </xf>
    <xf numFmtId="0" fontId="0" fillId="9" borderId="40" xfId="0" applyFill="1" applyBorder="1"/>
    <xf numFmtId="0" fontId="0" fillId="10" borderId="27" xfId="0" applyFill="1" applyBorder="1"/>
    <xf numFmtId="166" fontId="0" fillId="11" borderId="64" xfId="0" applyNumberFormat="1" applyFill="1" applyBorder="1" applyProtection="1">
      <protection locked="0"/>
    </xf>
    <xf numFmtId="0" fontId="4" fillId="11" borderId="1" xfId="0" applyFont="1" applyFill="1" applyBorder="1" applyAlignment="1">
      <alignment horizontal="left"/>
    </xf>
    <xf numFmtId="0" fontId="31" fillId="12" borderId="26" xfId="0" applyFont="1" applyFill="1" applyBorder="1" applyAlignment="1">
      <alignment horizontal="center" vertical="center" wrapText="1"/>
    </xf>
    <xf numFmtId="0" fontId="31" fillId="12" borderId="27" xfId="0" applyFont="1" applyFill="1" applyBorder="1" applyAlignment="1">
      <alignment horizontal="center" vertical="center" wrapText="1"/>
    </xf>
    <xf numFmtId="0" fontId="31" fillId="12" borderId="0" xfId="0" applyFont="1" applyFill="1" applyAlignment="1">
      <alignment horizontal="center" vertical="center" wrapText="1"/>
    </xf>
    <xf numFmtId="0" fontId="31" fillId="12" borderId="40" xfId="0" applyFont="1" applyFill="1" applyBorder="1" applyAlignment="1">
      <alignment horizontal="center"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4" fillId="12" borderId="48" xfId="0" applyFont="1" applyFill="1" applyBorder="1"/>
    <xf numFmtId="0" fontId="4" fillId="12" borderId="43" xfId="0" applyFont="1" applyFill="1" applyBorder="1"/>
    <xf numFmtId="8" fontId="40" fillId="0" borderId="18" xfId="0" applyNumberFormat="1" applyFont="1" applyBorder="1" applyAlignment="1">
      <alignment horizontal="center"/>
    </xf>
    <xf numFmtId="0" fontId="40" fillId="0" borderId="1" xfId="0" applyFont="1" applyBorder="1" applyAlignment="1">
      <alignment horizontal="center"/>
    </xf>
    <xf numFmtId="0" fontId="40" fillId="0" borderId="18" xfId="0" applyFont="1"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4" fillId="10" borderId="43" xfId="0" applyFont="1" applyFill="1" applyBorder="1" applyAlignment="1">
      <alignment horizontal="center" vertical="center"/>
    </xf>
    <xf numFmtId="0" fontId="4" fillId="10" borderId="1" xfId="0" applyFont="1" applyFill="1" applyBorder="1" applyAlignment="1">
      <alignment horizontal="center" vertical="center"/>
    </xf>
    <xf numFmtId="0" fontId="33" fillId="8" borderId="0" xfId="0" applyFont="1" applyFill="1" applyAlignment="1">
      <alignment horizontal="center" vertical="center" wrapText="1"/>
    </xf>
    <xf numFmtId="8" fontId="5" fillId="12" borderId="0" xfId="0" applyNumberFormat="1" applyFont="1" applyFill="1" applyAlignment="1">
      <alignment horizontal="center" vertical="center"/>
    </xf>
    <xf numFmtId="8" fontId="5" fillId="12" borderId="40"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10" borderId="0" xfId="0" applyFill="1" applyAlignment="1">
      <alignment horizontal="left"/>
    </xf>
    <xf numFmtId="0" fontId="39" fillId="6" borderId="19"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9" fillId="6" borderId="18" xfId="0" applyFont="1" applyFill="1" applyBorder="1" applyAlignment="1">
      <alignment horizontal="center" vertical="center" wrapText="1"/>
    </xf>
    <xf numFmtId="165" fontId="40" fillId="12" borderId="22" xfId="0" applyNumberFormat="1" applyFont="1" applyFill="1" applyBorder="1" applyAlignment="1">
      <alignment horizontal="center" vertical="center"/>
    </xf>
    <xf numFmtId="165" fontId="40" fillId="12" borderId="23" xfId="0" applyNumberFormat="1" applyFont="1" applyFill="1" applyBorder="1" applyAlignment="1">
      <alignment horizontal="center" vertical="center"/>
    </xf>
    <xf numFmtId="165" fontId="40" fillId="12" borderId="24" xfId="0" applyNumberFormat="1" applyFont="1" applyFill="1" applyBorder="1" applyAlignment="1">
      <alignment horizontal="center" vertical="center"/>
    </xf>
    <xf numFmtId="165" fontId="40" fillId="12" borderId="2" xfId="0" applyNumberFormat="1" applyFont="1" applyFill="1" applyBorder="1" applyAlignment="1">
      <alignment horizontal="center" vertical="center"/>
    </xf>
    <xf numFmtId="165" fontId="34" fillId="12" borderId="24" xfId="0" applyNumberFormat="1" applyFont="1" applyFill="1" applyBorder="1" applyAlignment="1">
      <alignment horizontal="center" vertical="center" wrapText="1"/>
    </xf>
    <xf numFmtId="165" fontId="34" fillId="12" borderId="2" xfId="0" applyNumberFormat="1" applyFont="1" applyFill="1" applyBorder="1" applyAlignment="1">
      <alignment horizontal="center" vertical="center"/>
    </xf>
    <xf numFmtId="165" fontId="34" fillId="12" borderId="44" xfId="0" applyNumberFormat="1" applyFont="1" applyFill="1" applyBorder="1" applyAlignment="1">
      <alignment horizontal="center" vertical="center"/>
    </xf>
    <xf numFmtId="165" fontId="34" fillId="12" borderId="58" xfId="0" applyNumberFormat="1" applyFont="1" applyFill="1" applyBorder="1" applyAlignment="1">
      <alignment horizontal="center" vertical="center"/>
    </xf>
    <xf numFmtId="165" fontId="0" fillId="11" borderId="43" xfId="0" applyNumberFormat="1" applyFill="1" applyBorder="1" applyAlignment="1" applyProtection="1">
      <alignment horizontal="center"/>
      <protection locked="0"/>
    </xf>
    <xf numFmtId="165" fontId="0" fillId="11" borderId="1" xfId="0" applyNumberFormat="1" applyFill="1" applyBorder="1" applyAlignment="1" applyProtection="1">
      <alignment horizontal="center"/>
      <protection locked="0"/>
    </xf>
    <xf numFmtId="0" fontId="4" fillId="10" borderId="46" xfId="0" applyFont="1" applyFill="1" applyBorder="1" applyAlignment="1">
      <alignment horizontal="left" vertical="center" wrapText="1"/>
    </xf>
    <xf numFmtId="0" fontId="4" fillId="10" borderId="33" xfId="0" applyFont="1" applyFill="1" applyBorder="1" applyAlignment="1">
      <alignment horizontal="right" vertical="center"/>
    </xf>
    <xf numFmtId="0" fontId="4" fillId="10" borderId="26" xfId="0" applyFont="1" applyFill="1" applyBorder="1" applyAlignment="1">
      <alignment horizontal="right" vertical="center"/>
    </xf>
    <xf numFmtId="0" fontId="4" fillId="10" borderId="24" xfId="0" applyFont="1" applyFill="1" applyBorder="1" applyAlignment="1">
      <alignment horizontal="right" vertical="center"/>
    </xf>
    <xf numFmtId="0" fontId="4" fillId="10" borderId="0" xfId="0" applyFont="1" applyFill="1" applyAlignment="1">
      <alignment horizontal="right" vertical="center"/>
    </xf>
    <xf numFmtId="8" fontId="28" fillId="12" borderId="0" xfId="0" applyNumberFormat="1" applyFont="1" applyFill="1" applyAlignment="1">
      <alignment horizontal="center" vertical="center"/>
    </xf>
    <xf numFmtId="8" fontId="28" fillId="12" borderId="40" xfId="0" applyNumberFormat="1" applyFont="1" applyFill="1" applyBorder="1" applyAlignment="1">
      <alignment horizontal="center" vertical="center"/>
    </xf>
    <xf numFmtId="0" fontId="4" fillId="9" borderId="33" xfId="0" applyFont="1" applyFill="1" applyBorder="1" applyAlignment="1">
      <alignment horizontal="right" vertical="center"/>
    </xf>
    <xf numFmtId="0" fontId="4" fillId="9" borderId="26" xfId="0" applyFont="1" applyFill="1" applyBorder="1" applyAlignment="1">
      <alignment horizontal="right" vertical="center"/>
    </xf>
    <xf numFmtId="0" fontId="22" fillId="9" borderId="43" xfId="0" applyFont="1" applyFill="1" applyBorder="1" applyAlignment="1">
      <alignment horizontal="center" vertical="center" wrapText="1"/>
    </xf>
    <xf numFmtId="0" fontId="22" fillId="11" borderId="44" xfId="0" applyFont="1" applyFill="1" applyBorder="1" applyAlignment="1" applyProtection="1">
      <alignment horizontal="left"/>
      <protection locked="0"/>
    </xf>
    <xf numFmtId="0" fontId="22" fillId="11" borderId="30" xfId="0" applyFont="1" applyFill="1" applyBorder="1" applyAlignment="1" applyProtection="1">
      <alignment horizontal="left"/>
      <protection locked="0"/>
    </xf>
    <xf numFmtId="0" fontId="22" fillId="0" borderId="35" xfId="0" applyFont="1" applyBorder="1" applyAlignment="1" applyProtection="1">
      <alignment horizontal="left" vertical="center"/>
      <protection locked="0"/>
    </xf>
    <xf numFmtId="0" fontId="22" fillId="0" borderId="36" xfId="0" applyFont="1" applyBorder="1" applyAlignment="1" applyProtection="1">
      <alignment horizontal="left" vertical="center"/>
      <protection locked="0"/>
    </xf>
    <xf numFmtId="0" fontId="4" fillId="12" borderId="1" xfId="0" applyFont="1" applyFill="1" applyBorder="1" applyAlignment="1">
      <alignment horizontal="center"/>
    </xf>
    <xf numFmtId="0" fontId="22" fillId="11" borderId="1" xfId="0" applyFont="1" applyFill="1" applyBorder="1" applyAlignment="1" applyProtection="1">
      <alignment horizontal="center" vertical="center"/>
      <protection locked="0"/>
    </xf>
    <xf numFmtId="0" fontId="22" fillId="11" borderId="52" xfId="0" applyFont="1" applyFill="1" applyBorder="1" applyAlignment="1" applyProtection="1">
      <alignment horizontal="center" vertical="center"/>
      <protection locked="0"/>
    </xf>
    <xf numFmtId="0" fontId="4" fillId="12" borderId="22" xfId="0" applyFont="1" applyFill="1" applyBorder="1" applyAlignment="1">
      <alignment horizontal="right" vertical="center" wrapText="1"/>
    </xf>
    <xf numFmtId="0" fontId="4" fillId="12" borderId="59" xfId="0" applyFont="1" applyFill="1" applyBorder="1" applyAlignment="1">
      <alignment horizontal="right" vertical="center" wrapText="1"/>
    </xf>
    <xf numFmtId="0" fontId="4" fillId="12" borderId="23" xfId="0" applyFont="1" applyFill="1" applyBorder="1" applyAlignment="1">
      <alignment horizontal="right" vertical="center" wrapText="1"/>
    </xf>
    <xf numFmtId="0" fontId="4" fillId="12" borderId="17" xfId="0" applyFont="1" applyFill="1" applyBorder="1" applyAlignment="1">
      <alignment horizontal="right" vertical="center" wrapText="1"/>
    </xf>
    <xf numFmtId="0" fontId="4" fillId="12" borderId="21" xfId="0" applyFont="1" applyFill="1" applyBorder="1" applyAlignment="1">
      <alignment horizontal="right" vertical="center" wrapText="1"/>
    </xf>
    <xf numFmtId="0" fontId="4" fillId="12" borderId="16" xfId="0" applyFont="1" applyFill="1" applyBorder="1" applyAlignment="1">
      <alignment horizontal="right" vertical="center" wrapText="1"/>
    </xf>
    <xf numFmtId="0" fontId="4" fillId="12" borderId="35" xfId="0" applyFont="1" applyFill="1" applyBorder="1" applyAlignment="1">
      <alignment horizontal="right"/>
    </xf>
    <xf numFmtId="0" fontId="4" fillId="12" borderId="37" xfId="0" applyFont="1" applyFill="1" applyBorder="1" applyAlignment="1">
      <alignment horizontal="right"/>
    </xf>
    <xf numFmtId="0" fontId="4" fillId="12" borderId="36" xfId="0" applyFont="1" applyFill="1" applyBorder="1" applyAlignment="1">
      <alignment horizontal="right"/>
    </xf>
    <xf numFmtId="0" fontId="4" fillId="12" borderId="1" xfId="0" applyFont="1" applyFill="1" applyBorder="1" applyAlignment="1">
      <alignment horizontal="left"/>
    </xf>
    <xf numFmtId="0" fontId="4" fillId="12" borderId="17" xfId="0" applyFont="1" applyFill="1" applyBorder="1" applyAlignment="1">
      <alignment horizontal="left"/>
    </xf>
    <xf numFmtId="0" fontId="4" fillId="12" borderId="21" xfId="0" applyFont="1" applyFill="1" applyBorder="1" applyAlignment="1">
      <alignment horizontal="left"/>
    </xf>
    <xf numFmtId="0" fontId="4" fillId="12" borderId="16" xfId="0" applyFont="1" applyFill="1" applyBorder="1" applyAlignment="1">
      <alignment horizontal="left"/>
    </xf>
    <xf numFmtId="0" fontId="4" fillId="0" borderId="19"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42" xfId="0" applyFont="1" applyBorder="1" applyAlignment="1" applyProtection="1">
      <alignment horizontal="left"/>
      <protection locked="0"/>
    </xf>
    <xf numFmtId="0" fontId="30" fillId="0" borderId="0" xfId="0" applyFont="1" applyAlignment="1">
      <alignment horizontal="center"/>
    </xf>
    <xf numFmtId="0" fontId="4" fillId="0" borderId="19" xfId="0" applyFont="1" applyBorder="1" applyAlignment="1" applyProtection="1">
      <alignment horizontal="center" vertical="top"/>
      <protection locked="0"/>
    </xf>
    <xf numFmtId="0" fontId="4" fillId="0" borderId="18" xfId="0" applyFont="1" applyBorder="1" applyAlignment="1" applyProtection="1">
      <alignment horizontal="center" vertical="top"/>
      <protection locked="0"/>
    </xf>
    <xf numFmtId="0" fontId="4" fillId="0" borderId="35" xfId="0" applyFont="1" applyBorder="1" applyAlignment="1" applyProtection="1">
      <alignment horizontal="center" vertical="top"/>
      <protection locked="0"/>
    </xf>
    <xf numFmtId="0" fontId="4" fillId="0" borderId="36" xfId="0" applyFont="1" applyBorder="1" applyAlignment="1" applyProtection="1">
      <alignment horizontal="center" vertical="top"/>
      <protection locked="0"/>
    </xf>
    <xf numFmtId="0" fontId="4" fillId="0" borderId="31" xfId="0" applyFont="1" applyBorder="1" applyAlignment="1" applyProtection="1">
      <alignment horizontal="center" vertical="top"/>
      <protection locked="0"/>
    </xf>
    <xf numFmtId="0" fontId="4" fillId="0" borderId="32" xfId="0" applyFont="1" applyBorder="1" applyAlignment="1" applyProtection="1">
      <alignment horizontal="center" vertical="top"/>
      <protection locked="0"/>
    </xf>
    <xf numFmtId="0" fontId="4" fillId="0" borderId="39" xfId="0" applyFont="1" applyBorder="1"/>
    <xf numFmtId="0" fontId="4" fillId="0" borderId="1" xfId="0" applyFont="1" applyBorder="1"/>
    <xf numFmtId="0" fontId="22" fillId="10" borderId="43"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3" fillId="0" borderId="63" xfId="0" applyFont="1" applyBorder="1" applyAlignment="1">
      <alignment horizontal="left" vertical="center"/>
    </xf>
    <xf numFmtId="0" fontId="3" fillId="0" borderId="59" xfId="0" applyFont="1" applyBorder="1" applyAlignment="1">
      <alignment horizontal="left" vertical="center"/>
    </xf>
    <xf numFmtId="0" fontId="3" fillId="0" borderId="23" xfId="0" applyFont="1" applyBorder="1" applyAlignment="1">
      <alignment horizontal="left" vertical="center"/>
    </xf>
    <xf numFmtId="0" fontId="4" fillId="9" borderId="25" xfId="0" applyFont="1" applyFill="1" applyBorder="1" applyAlignment="1">
      <alignment horizontal="left" vertical="center" wrapText="1"/>
    </xf>
    <xf numFmtId="0" fontId="4" fillId="9" borderId="34" xfId="0" applyFont="1" applyFill="1" applyBorder="1" applyAlignment="1">
      <alignment horizontal="left" vertical="center" wrapText="1"/>
    </xf>
    <xf numFmtId="0" fontId="16" fillId="12" borderId="39" xfId="0" applyFont="1" applyFill="1" applyBorder="1" applyAlignment="1">
      <alignment wrapText="1"/>
    </xf>
    <xf numFmtId="0" fontId="16" fillId="12" borderId="1" xfId="0" applyFont="1" applyFill="1" applyBorder="1" applyAlignment="1">
      <alignment wrapText="1"/>
    </xf>
    <xf numFmtId="0" fontId="16" fillId="0" borderId="41" xfId="0" applyFont="1" applyBorder="1" applyAlignment="1">
      <alignment wrapText="1"/>
    </xf>
    <xf numFmtId="0" fontId="16" fillId="0" borderId="42" xfId="0" applyFont="1" applyBorder="1" applyAlignment="1">
      <alignment wrapText="1"/>
    </xf>
    <xf numFmtId="0" fontId="4" fillId="0" borderId="54"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52" xfId="0" applyFont="1" applyBorder="1" applyAlignment="1">
      <alignment horizontal="center"/>
    </xf>
    <xf numFmtId="0" fontId="4" fillId="0" borderId="55" xfId="0" applyFont="1" applyBorder="1" applyAlignment="1">
      <alignment horizontal="center"/>
    </xf>
  </cellXfs>
  <cellStyles count="3">
    <cellStyle name="Hyperlink" xfId="2" builtinId="8"/>
    <cellStyle name="Normal" xfId="0" builtinId="0"/>
    <cellStyle name="Percent" xfId="1" builtinId="5"/>
  </cellStyles>
  <dxfs count="69">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1"/>
        <name val="Calibri"/>
        <family val="2"/>
        <scheme val="minor"/>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medium">
          <color indexed="64"/>
        </right>
        <top style="thin">
          <color indexed="64"/>
        </top>
        <bottom style="thin">
          <color indexed="64"/>
        </bottom>
      </border>
      <protection locked="0" hidden="0"/>
    </dxf>
    <dxf>
      <font>
        <strike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1"/>
        <color theme="1"/>
        <name val="Calibri"/>
        <family val="2"/>
        <scheme val="minor"/>
      </font>
      <fill>
        <patternFill patternType="solid">
          <fgColor indexed="64"/>
          <bgColor rgb="FFFFF8E5"/>
        </patternFill>
      </fill>
      <protection locked="1" hidden="0"/>
    </dxf>
    <dxf>
      <border>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1B1B1B"/>
        <name val="Calibri"/>
        <family val="2"/>
        <scheme val="minor"/>
      </font>
      <numFmt numFmtId="165" formatCode="&quot;$&quot;#,##0.00"/>
      <fill>
        <patternFill patternType="solid">
          <fgColor rgb="FF000000"/>
          <bgColor theme="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1B1B1B"/>
        <name val="Calibri"/>
        <family val="2"/>
        <scheme val="minor"/>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1B1B1B"/>
        <name val="Calibri"/>
        <family val="2"/>
        <scheme val="minor"/>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B1B1B"/>
        <name val="Calibri"/>
        <family val="2"/>
        <scheme val="minor"/>
      </font>
      <fill>
        <patternFill patternType="solid">
          <fgColor rgb="FF000000"/>
          <bgColor rgb="FFE0E6EB"/>
        </patternFill>
      </fill>
      <alignment horizontal="general"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2"/>
        <color rgb="FF1B1B1B"/>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ECFBFE"/>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5" Type="http://schemas.openxmlformats.org/officeDocument/2006/relationships/image" Target="../media/image3.emf"/><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164041</xdr:colOff>
      <xdr:row>1</xdr:row>
      <xdr:rowOff>167215</xdr:rowOff>
    </xdr:from>
    <xdr:to>
      <xdr:col>6</xdr:col>
      <xdr:colOff>285750</xdr:colOff>
      <xdr:row>5</xdr:row>
      <xdr:rowOff>123825</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3688291" y="675215"/>
          <a:ext cx="3407834" cy="718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FOR</a:t>
          </a:r>
          <a:r>
            <a:rPr lang="en-US" sz="1200" b="1" baseline="0">
              <a:solidFill>
                <a:srgbClr val="FF0000"/>
              </a:solidFill>
            </a:rPr>
            <a:t> OUT OF POCKET EXPENSES ONLY</a:t>
          </a:r>
          <a:r>
            <a:rPr lang="en-US" sz="1200" b="1">
              <a:solidFill>
                <a:srgbClr val="FF0000"/>
              </a:solidFill>
            </a:rPr>
            <a:t>. </a:t>
          </a:r>
        </a:p>
        <a:p>
          <a:r>
            <a:rPr lang="en-US" sz="1200" b="1">
              <a:solidFill>
                <a:srgbClr val="FF0000"/>
              </a:solidFill>
            </a:rPr>
            <a:t>University directly paid expenses should be submitted via</a:t>
          </a:r>
          <a:r>
            <a:rPr lang="en-US" sz="1200" b="1" baseline="0">
              <a:solidFill>
                <a:srgbClr val="FF0000"/>
              </a:solidFill>
            </a:rPr>
            <a:t> a</a:t>
          </a:r>
          <a:r>
            <a:rPr lang="en-US" sz="1200" b="1">
              <a:solidFill>
                <a:srgbClr val="FF0000"/>
              </a:solidFill>
            </a:rPr>
            <a:t> Faculty or Staff Concur Expense Report. </a:t>
          </a:r>
        </a:p>
      </xdr:txBody>
    </xdr:sp>
    <xdr:clientData/>
  </xdr:twoCellAnchor>
  <xdr:twoCellAnchor editAs="oneCell">
    <xdr:from>
      <xdr:col>7</xdr:col>
      <xdr:colOff>0</xdr:colOff>
      <xdr:row>2</xdr:row>
      <xdr:rowOff>113616</xdr:rowOff>
    </xdr:from>
    <xdr:to>
      <xdr:col>9</xdr:col>
      <xdr:colOff>409094</xdr:colOff>
      <xdr:row>5</xdr:row>
      <xdr:rowOff>59532</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1906" y="816085"/>
          <a:ext cx="2123594" cy="517416"/>
        </a:xfrm>
        <a:prstGeom prst="rect">
          <a:avLst/>
        </a:prstGeom>
      </xdr:spPr>
    </xdr:pic>
    <xdr:clientData/>
  </xdr:twoCellAnchor>
  <xdr:twoCellAnchor editAs="oneCell">
    <xdr:from>
      <xdr:col>10</xdr:col>
      <xdr:colOff>555869</xdr:colOff>
      <xdr:row>2</xdr:row>
      <xdr:rowOff>125872</xdr:rowOff>
    </xdr:from>
    <xdr:to>
      <xdr:col>13</xdr:col>
      <xdr:colOff>190501</xdr:colOff>
      <xdr:row>5</xdr:row>
      <xdr:rowOff>0</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10640463" y="828341"/>
          <a:ext cx="2396882" cy="445628"/>
        </a:xfrm>
        <a:prstGeom prst="rect">
          <a:avLst/>
        </a:prstGeom>
      </xdr:spPr>
    </xdr:pic>
    <xdr:clientData/>
  </xdr:twoCellAnchor>
  <xdr:twoCellAnchor>
    <xdr:from>
      <xdr:col>14</xdr:col>
      <xdr:colOff>476249</xdr:colOff>
      <xdr:row>1</xdr:row>
      <xdr:rowOff>119062</xdr:rowOff>
    </xdr:from>
    <xdr:to>
      <xdr:col>24</xdr:col>
      <xdr:colOff>550333</xdr:colOff>
      <xdr:row>6</xdr:row>
      <xdr:rowOff>0</xdr:rowOff>
    </xdr:to>
    <xdr:sp macro="" textlink="">
      <xdr:nvSpPr>
        <xdr:cNvPr id="2" name="TextBox 1">
          <a:extLst>
            <a:ext uri="{FF2B5EF4-FFF2-40B4-BE49-F238E27FC236}">
              <a16:creationId xmlns:a16="http://schemas.microsoft.com/office/drawing/2014/main" id="{53725B71-77AA-4510-B54D-1F5DE40AEB0C}"/>
            </a:ext>
          </a:extLst>
        </xdr:cNvPr>
        <xdr:cNvSpPr txBox="1"/>
      </xdr:nvSpPr>
      <xdr:spPr>
        <a:xfrm>
          <a:off x="15192374" y="250031"/>
          <a:ext cx="3860272" cy="928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Instructions: </a:t>
          </a:r>
          <a:r>
            <a:rPr lang="en-US" sz="1200" b="1"/>
            <a:t>Enter the values in the white fields. When available, select from the drop-down options. Enter all values in US Dollars.</a:t>
          </a:r>
          <a:r>
            <a:rPr lang="en-US" sz="1200" b="1" baseline="0"/>
            <a:t>  For more details, refer to the Instructions tab.</a:t>
          </a:r>
          <a:endParaRPr lang="en-US" sz="1200" b="1"/>
        </a:p>
      </xdr:txBody>
    </xdr:sp>
    <xdr:clientData/>
  </xdr:twoCellAnchor>
  <xdr:twoCellAnchor editAs="oneCell">
    <xdr:from>
      <xdr:col>0</xdr:col>
      <xdr:colOff>35722</xdr:colOff>
      <xdr:row>0</xdr:row>
      <xdr:rowOff>3</xdr:rowOff>
    </xdr:from>
    <xdr:to>
      <xdr:col>2</xdr:col>
      <xdr:colOff>377586</xdr:colOff>
      <xdr:row>5</xdr:row>
      <xdr:rowOff>17623</xdr:rowOff>
    </xdr:to>
    <xdr:pic>
      <xdr:nvPicPr>
        <xdr:cNvPr id="3" name="Picture 2">
          <a:extLst>
            <a:ext uri="{FF2B5EF4-FFF2-40B4-BE49-F238E27FC236}">
              <a16:creationId xmlns:a16="http://schemas.microsoft.com/office/drawing/2014/main" id="{ACF1C8E1-28DD-4C99-8929-9EAB54B76B5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722" y="3"/>
          <a:ext cx="2496895" cy="91058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27:Y114" totalsRowShown="0" headerRowDxfId="68" dataDxfId="66" headerRowBorderDxfId="67" tableBorderDxfId="65" totalsRowBorderDxfId="64">
  <tableColumns count="24">
    <tableColumn id="13" xr3:uid="{018D380F-D6BB-4E19-834A-51AD7DEF7918}" name="Location" dataDxfId="63"/>
    <tableColumn id="12" xr3:uid="{0CCF96E4-0949-4FD9-88EE-0495CC0B73F0}" name="Rate Type" dataDxfId="62"/>
    <tableColumn id="22" xr3:uid="{8AED8B5F-94CD-420D-978A-7817A5759562}" name="Notes (optional)" dataDxfId="61"/>
    <tableColumn id="18" xr3:uid="{F952657B-F131-49C3-B946-E845CC529F29}" name="D/I" dataDxfId="60">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9">
      <calculatedColumnFormula>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calculatedColumnFormula>
    </tableColumn>
    <tableColumn id="2" xr3:uid="{58808C8B-DDD3-4EA5-B727-4156047646B4}" name="Travel Date" dataDxfId="58"/>
    <tableColumn id="3" xr3:uid="{636CFAB8-333E-459E-AFE1-B9C9058EC0D8}" name="Personal Day?_x000a_Yes = 1" dataDxfId="57">
      <calculatedColumnFormula>0</calculatedColumnFormula>
    </tableColumn>
    <tableColumn id="5" xr3:uid="{232DD9FC-1F80-415B-AB5D-1E35A192476C}" name="# Provided Breakfasts" dataDxfId="56">
      <calculatedColumnFormula>0</calculatedColumnFormula>
    </tableColumn>
    <tableColumn id="7" xr3:uid="{19F10837-F244-4B7E-B4D2-8A60B3F5768B}" name="# Provided Lunches" dataDxfId="55">
      <calculatedColumnFormula>0</calculatedColumnFormula>
    </tableColumn>
    <tableColumn id="9" xr3:uid="{33BDE186-C93E-460D-BC5B-46918D6344BB}" name="# Provided Dinners" dataDxfId="54">
      <calculatedColumnFormula>0</calculatedColumnFormula>
    </tableColumn>
    <tableColumn id="21" xr3:uid="{B28256F2-93E2-438F-A6B2-171F5D17A8AE}" name="M&amp;IE Total" dataDxfId="53">
      <calculatedColumnFormula>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52"/>
    <tableColumn id="16" xr3:uid="{7FD5D9A2-E553-4CFB-A2F5-D473F42A9BD2}" name="Lodging*" dataDxfId="51"/>
    <tableColumn id="11" xr3:uid="{54F08054-FBBE-47B7-B516-14A3304C486B}" name="Miles*" dataDxfId="50"/>
    <tableColumn id="14" xr3:uid="{15E74E2F-21D9-4D0B-A873-02677E505EBE}" name="Ground Transport*" dataDxfId="49"/>
    <tableColumn id="23" xr3:uid="{214C631E-27DA-4300-B334-D94DD2EDDD09}" name="Car Rental*" dataDxfId="48"/>
    <tableColumn id="20" xr3:uid="{817F2205-CF57-45FD-BFE5-54983262C97E}" name="Business Expense*" dataDxfId="47"/>
    <tableColumn id="19" xr3:uid="{7D54C5E4-2C80-47E2-83C9-55E6F22DBD44}" name="Full Amt" dataDxfId="46">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45">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calculatedColumnFormula>
    </tableColumn>
    <tableColumn id="6" xr3:uid="{F4B25A4D-63BD-44F4-829B-C84E7179300A}" name="Lunch" dataDxfId="44">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calculatedColumnFormula>
    </tableColumn>
    <tableColumn id="8" xr3:uid="{3FADC7C4-1D88-4817-8838-C62190199E1C}" name="Dinner" dataDxfId="43">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calculatedColumnFormula>
    </tableColumn>
    <tableColumn id="10" xr3:uid="{356A166E-EFFB-4344-94AA-4D376642B1E6}" name="Incidental Expenses" dataDxfId="42">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calculatedColumnFormula>
    </tableColumn>
    <tableColumn id="15" xr3:uid="{89014092-F713-490A-808C-CE7ED88B8169}" name="Total" dataDxfId="41">
      <calculatedColumnFormula>IFERROR(SUM(L28:N28,P28:R28,(TblTrvlDetails[[#This Row],[Miles*]]*VLOOKUP("Car Mileage",TblTransport[#All],2,FALSE))),"")</calculatedColumnFormula>
    </tableColumn>
    <tableColumn id="25" xr3:uid="{6FD86520-FE29-43D7-9AB0-B82E6FE225A3}" name="Column1" dataDxfId="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13:E23" totalsRowShown="0" headerRowDxfId="39" dataDxfId="37" headerRowBorderDxfId="38" tableBorderDxfId="36">
  <tableColumns count="4">
    <tableColumn id="1" xr3:uid="{369570FD-1834-4FB8-9234-0E0D6C23D427}" name="Location (Only Enter Lodging Destinations)" dataDxfId="35"/>
    <tableColumn id="2" xr3:uid="{136AC6CE-68BB-484F-A9B8-6C1A0F421606}" name="Domestic Rates (GSA)" dataDxfId="34"/>
    <tableColumn id="4" xr3:uid="{06411064-9ACB-4BD4-9F2A-391D84E26978}" name="Alaska/Hawaii (DoD) or_x000a_International Rates (State Dept) " dataDxfId="33"/>
    <tableColumn id="3" xr3:uid="{26629B29-2936-4F9E-88B8-E3618E2893A9}" name="Faculty/Staff" dataDxfId="3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31" tableBorderDxfId="30" totalsRowBorderDxfId="29">
  <autoFilter ref="A1:C14" xr:uid="{2D5A5ABF-B840-445B-B35C-3BE7A5300D43}"/>
  <tableColumns count="3">
    <tableColumn id="1" xr3:uid="{7E9DAA8C-B76E-42EB-9EC8-CCC165C4B263}" name="Version" dataDxfId="28"/>
    <tableColumn id="2" xr3:uid="{C0C8E237-F155-4CC7-BCCD-88891EDFA982}" name="Changes" dataDxfId="27"/>
    <tableColumn id="3" xr3:uid="{8E8CF180-BF1D-4282-8B8F-AB3016E3E2BA}" name="Date" dataDxfId="26"/>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25" dataDxfId="23" headerRowBorderDxfId="24" tableBorderDxfId="22" totalsRowBorderDxfId="21">
  <autoFilter ref="D3:H269" xr:uid="{4E4300BC-A960-4A6B-ACC2-33428942FB17}"/>
  <tableColumns count="5">
    <tableColumn id="1" xr3:uid="{D9FD2219-6ED6-464D-A8E8-59B8F5AADAC2}" name="M &amp;IE Rate" dataDxfId="20"/>
    <tableColumn id="2" xr3:uid="{6E01541D-3123-4083-837E-775F620887FF}" name="Breakfast" dataDxfId="19"/>
    <tableColumn id="3" xr3:uid="{857ED8B7-AC71-4F51-825C-F4E7ECCD0912}" name="Lunch" dataDxfId="18"/>
    <tableColumn id="4" xr3:uid="{81F785C4-A9BC-4DE3-B2E8-8ECF6AADB9A8}" name="Dinner" dataDxfId="17"/>
    <tableColumn id="5" xr3:uid="{752CFECF-4D6F-4F08-8FEF-15BB5C50AF4F}" name="Incidentals" dataDxfId="1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15">
  <autoFilter ref="A3:A8" xr:uid="{5F75E236-A492-43C9-A45C-9CBDFF809241}"/>
  <tableColumns count="1">
    <tableColumn id="1" xr3:uid="{21AEA441-B4B7-4E57-AC9C-39110AEB307D}" name="Per Diem Rate" dataDxfId="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13">
  <autoFilter ref="P3:U9" xr:uid="{007F24E3-9B62-4D75-AB94-D629A941E876}"/>
  <tableColumns count="6">
    <tableColumn id="1" xr3:uid="{A52B328C-657E-4123-A996-B689BA143149}" name="Per Diem Rate" dataDxfId="12"/>
    <tableColumn id="2" xr3:uid="{D718D368-7E6D-4AFB-A352-76B37A8562BB}" name="Bfast" dataDxfId="11"/>
    <tableColumn id="3" xr3:uid="{23874979-C1D3-45FC-BA75-886E7CFF6C7F}" name="Lunch" dataDxfId="10"/>
    <tableColumn id="4" xr3:uid="{5BBF119C-0224-441D-B400-68C964BF3CB6}" name="Dinner" dataDxfId="9"/>
    <tableColumn id="5" xr3:uid="{ABB4ECA3-75DB-4B39-846C-8A527BC9560B}" name="Incidental" dataDxfId="8"/>
    <tableColumn id="6" xr3:uid="{8A1DFD0E-9BE1-4120-B3A6-B83E05C33FA5}" name="First/Last Day Per Diem"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DE0F1A9-7896-46BF-AA85-BBF2EBE0B8EC}" name="TblAllRates10" displayName="TblAllRates10" ref="P12:U18" totalsRowShown="0" headerRowDxfId="6">
  <autoFilter ref="P12:U18" xr:uid="{3DE0F1A9-7896-46BF-AA85-BBF2EBE0B8EC}"/>
  <tableColumns count="6">
    <tableColumn id="1" xr3:uid="{F018CEFB-DD7E-4C8F-9FCF-34C43AB2B788}" name="Per Diem Rate" dataDxfId="5"/>
    <tableColumn id="2" xr3:uid="{CBC7F820-D875-473E-A0F3-A954E49B5491}" name="Bfast" dataDxfId="4"/>
    <tableColumn id="3" xr3:uid="{98AC49FD-613F-4FEE-8C09-E180FE71A6DE}" name="Lunch" dataDxfId="3"/>
    <tableColumn id="4" xr3:uid="{497F0443-94C6-45CA-ABDB-64C52DD0A1D2}" name="Dinner" dataDxfId="2"/>
    <tableColumn id="5" xr3:uid="{2BF159F9-085F-462E-8447-95395100F1F8}" name="Incidental" dataDxfId="1"/>
    <tableColumn id="6" xr3:uid="{6ED5C6D6-D994-4B6D-9194-15CCCBEAB5F3}" name="First/Last Day Per Diem"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oanda.com/currency-converter/en/?from=EUR&amp;to=USD&amp;amount=1"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table" Target="../tables/table2.xml"/><Relationship Id="rId2" Type="http://schemas.openxmlformats.org/officeDocument/2006/relationships/hyperlink" Target="https://www.gsa.gov/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7"/>
  <sheetViews>
    <sheetView showGridLines="0" topLeftCell="A10" workbookViewId="0">
      <selection activeCell="A26" sqref="A26"/>
    </sheetView>
  </sheetViews>
  <sheetFormatPr defaultRowHeight="15" x14ac:dyDescent="0.25"/>
  <cols>
    <col min="2" max="2" width="127.42578125" customWidth="1"/>
  </cols>
  <sheetData>
    <row r="2" spans="1:2" ht="18.75" x14ac:dyDescent="0.3">
      <c r="B2" s="2" t="s">
        <v>57</v>
      </c>
    </row>
    <row r="3" spans="1:2" ht="38.450000000000003" customHeight="1" x14ac:dyDescent="0.25">
      <c r="B3" s="26" t="s">
        <v>58</v>
      </c>
    </row>
    <row r="4" spans="1:2" x14ac:dyDescent="0.25">
      <c r="A4" s="25"/>
      <c r="B4" s="25"/>
    </row>
    <row r="5" spans="1:2" ht="24" customHeight="1" x14ac:dyDescent="0.25">
      <c r="A5" s="25">
        <v>1</v>
      </c>
      <c r="B5" s="27" t="s">
        <v>114</v>
      </c>
    </row>
    <row r="6" spans="1:2" ht="25.5" customHeight="1" x14ac:dyDescent="0.25">
      <c r="A6" s="25">
        <v>2</v>
      </c>
      <c r="B6" s="27" t="s">
        <v>115</v>
      </c>
    </row>
    <row r="7" spans="1:2" ht="41.25" customHeight="1" x14ac:dyDescent="0.25">
      <c r="A7" s="25">
        <v>3</v>
      </c>
      <c r="B7" s="27" t="s">
        <v>116</v>
      </c>
    </row>
    <row r="8" spans="1:2" ht="42.75" customHeight="1" x14ac:dyDescent="0.25">
      <c r="A8" s="25">
        <v>4</v>
      </c>
      <c r="B8" s="27" t="s">
        <v>117</v>
      </c>
    </row>
    <row r="9" spans="1:2" ht="38.25" customHeight="1" x14ac:dyDescent="0.25">
      <c r="A9" s="25">
        <v>5</v>
      </c>
      <c r="B9" s="27" t="s">
        <v>118</v>
      </c>
    </row>
    <row r="10" spans="1:2" ht="16.5" customHeight="1" x14ac:dyDescent="0.25">
      <c r="A10" s="25">
        <v>6</v>
      </c>
      <c r="B10" s="29" t="s">
        <v>48</v>
      </c>
    </row>
    <row r="11" spans="1:2" x14ac:dyDescent="0.25">
      <c r="B11" s="28" t="s">
        <v>51</v>
      </c>
    </row>
    <row r="12" spans="1:2" ht="24" customHeight="1" x14ac:dyDescent="0.25">
      <c r="A12" s="25">
        <v>7</v>
      </c>
      <c r="B12" s="27" t="s">
        <v>50</v>
      </c>
    </row>
    <row r="13" spans="1:2" ht="41.25" customHeight="1" x14ac:dyDescent="0.25">
      <c r="A13" s="25">
        <v>8</v>
      </c>
      <c r="B13" s="27" t="s">
        <v>49</v>
      </c>
    </row>
    <row r="14" spans="1:2" ht="27.75" customHeight="1" x14ac:dyDescent="0.25">
      <c r="A14" s="25">
        <v>9</v>
      </c>
      <c r="B14" s="27" t="s">
        <v>119</v>
      </c>
    </row>
    <row r="15" spans="1:2" ht="29.25" customHeight="1" x14ac:dyDescent="0.25">
      <c r="A15" s="25">
        <v>10</v>
      </c>
      <c r="B15" s="27" t="s">
        <v>52</v>
      </c>
    </row>
    <row r="16" spans="1:2" ht="52.5" customHeight="1" x14ac:dyDescent="0.25">
      <c r="A16" s="25">
        <v>11</v>
      </c>
      <c r="B16" s="27" t="s">
        <v>53</v>
      </c>
    </row>
    <row r="17" spans="1:2" ht="30" customHeight="1" x14ac:dyDescent="0.25">
      <c r="A17" s="25">
        <v>12</v>
      </c>
      <c r="B17" s="27" t="s">
        <v>54</v>
      </c>
    </row>
    <row r="18" spans="1:2" ht="30.75" customHeight="1" x14ac:dyDescent="0.25">
      <c r="A18" s="25">
        <v>13</v>
      </c>
      <c r="B18" s="27" t="s">
        <v>123</v>
      </c>
    </row>
    <row r="19" spans="1:2" ht="30" customHeight="1" x14ac:dyDescent="0.25">
      <c r="A19" s="25">
        <v>14</v>
      </c>
      <c r="B19" s="27" t="s">
        <v>55</v>
      </c>
    </row>
    <row r="20" spans="1:2" ht="30" customHeight="1" x14ac:dyDescent="0.25">
      <c r="A20" s="25">
        <v>15</v>
      </c>
      <c r="B20" s="27" t="s">
        <v>56</v>
      </c>
    </row>
    <row r="21" spans="1:2" ht="42.75" customHeight="1" x14ac:dyDescent="0.25">
      <c r="A21" s="25">
        <v>16</v>
      </c>
      <c r="B21" s="27" t="s">
        <v>120</v>
      </c>
    </row>
    <row r="22" spans="1:2" ht="27.75" customHeight="1" x14ac:dyDescent="0.25">
      <c r="A22" s="25">
        <v>17</v>
      </c>
      <c r="B22" s="27" t="s">
        <v>124</v>
      </c>
    </row>
    <row r="23" spans="1:2" ht="30" x14ac:dyDescent="0.25">
      <c r="A23" s="25">
        <v>18</v>
      </c>
      <c r="B23" s="27" t="s">
        <v>125</v>
      </c>
    </row>
    <row r="24" spans="1:2" x14ac:dyDescent="0.25">
      <c r="A24" s="25">
        <v>19</v>
      </c>
      <c r="B24" s="27" t="s">
        <v>121</v>
      </c>
    </row>
    <row r="25" spans="1:2" ht="45" x14ac:dyDescent="0.25">
      <c r="A25" s="25"/>
      <c r="B25" s="27" t="s">
        <v>122</v>
      </c>
    </row>
    <row r="26" spans="1:2" x14ac:dyDescent="0.25">
      <c r="A26" s="25"/>
    </row>
    <row r="27" spans="1:2" x14ac:dyDescent="0.25">
      <c r="A27" s="25"/>
    </row>
  </sheetData>
  <hyperlinks>
    <hyperlink ref="B3" r:id="rId1" display="For conversion rates, refer to OANDA Currency. Converter." xr:uid="{6FA3C1B4-089B-4B8D-B3A4-DE8758F16ADC}"/>
    <hyperlink ref="B10" r:id="rId2" xr:uid="{1CC1558A-843A-421E-BCAC-72F1DA69C27C}"/>
    <hyperlink ref="B11" r:id="rId3" display="5  Search the Dept of State site for the international M&amp;IE per diem rates. Enter the resulting value in column 3 of the Location table." xr:uid="{639A3C58-BDC5-4901-B5AD-139D38DC69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124"/>
  <sheetViews>
    <sheetView tabSelected="1" showRuler="0" view="pageLayout" zoomScale="80" zoomScaleNormal="90" zoomScaleSheetLayoutView="80" zoomScalePageLayoutView="80" workbookViewId="0">
      <selection activeCell="C9" sqref="C9:D9"/>
    </sheetView>
  </sheetViews>
  <sheetFormatPr defaultRowHeight="15" x14ac:dyDescent="0.25"/>
  <cols>
    <col min="1" max="1" width="3" customWidth="1"/>
    <col min="2" max="2" width="27.140625" customWidth="1"/>
    <col min="3" max="3" width="14.7109375" bestFit="1" customWidth="1"/>
    <col min="4" max="4" width="40.7109375" customWidth="1"/>
    <col min="5" max="5" width="2" hidden="1" customWidth="1"/>
    <col min="6" max="6" width="17.28515625" bestFit="1" customWidth="1"/>
    <col min="7" max="7" width="14.85546875" customWidth="1"/>
    <col min="8" max="8" width="11.85546875" bestFit="1" customWidth="1"/>
    <col min="9" max="9" width="12.140625" bestFit="1" customWidth="1"/>
    <col min="10" max="10" width="13.140625" customWidth="1"/>
    <col min="11" max="11" width="11.85546875" customWidth="1"/>
    <col min="12" max="12" width="12.5703125" customWidth="1"/>
    <col min="13" max="13" width="14.140625" customWidth="1"/>
    <col min="14" max="14" width="12.42578125" customWidth="1"/>
    <col min="15" max="15" width="10" customWidth="1"/>
    <col min="16" max="16" width="12.7109375" customWidth="1"/>
    <col min="17" max="17" width="9.5703125" bestFit="1" customWidth="1"/>
    <col min="18" max="18" width="10.5703125" bestFit="1" customWidth="1"/>
    <col min="19" max="19" width="9.42578125" hidden="1" customWidth="1"/>
    <col min="20" max="20" width="6.42578125" hidden="1" customWidth="1"/>
    <col min="21" max="21" width="7.85546875" hidden="1" customWidth="1"/>
    <col min="22" max="22" width="8" hidden="1" customWidth="1"/>
    <col min="23" max="23" width="11" hidden="1" customWidth="1"/>
    <col min="24" max="24" width="10.140625" customWidth="1"/>
    <col min="25" max="25" width="9.85546875" customWidth="1"/>
    <col min="26" max="26" width="8.85546875" customWidth="1"/>
    <col min="27" max="27" width="8.140625" customWidth="1"/>
    <col min="28" max="28" width="3.5703125" customWidth="1"/>
  </cols>
  <sheetData>
    <row r="1" spans="2:39" ht="10.5" customHeight="1" x14ac:dyDescent="0.25"/>
    <row r="3" spans="2:39" ht="15" customHeight="1" x14ac:dyDescent="0.25">
      <c r="C3" s="270">
        <v>2025</v>
      </c>
    </row>
    <row r="4" spans="2:39" ht="15" customHeight="1" x14ac:dyDescent="0.25">
      <c r="C4" s="270"/>
    </row>
    <row r="5" spans="2:39" ht="15" customHeight="1" x14ac:dyDescent="0.25">
      <c r="C5" s="270"/>
      <c r="AA5" s="53"/>
    </row>
    <row r="6" spans="2:39" ht="22.5" customHeight="1" x14ac:dyDescent="0.25">
      <c r="B6" s="40" t="s">
        <v>79</v>
      </c>
      <c r="C6" s="270"/>
    </row>
    <row r="7" spans="2:39" ht="15.95" customHeight="1" thickBot="1" x14ac:dyDescent="0.3">
      <c r="B7" s="52">
        <f ca="1">TODAY()</f>
        <v>45664</v>
      </c>
      <c r="C7" s="41"/>
      <c r="D7" s="41"/>
      <c r="E7" s="41"/>
      <c r="F7" s="41"/>
      <c r="G7" s="41"/>
      <c r="H7" s="41"/>
      <c r="I7" s="42"/>
      <c r="J7" s="42"/>
      <c r="K7" s="42"/>
      <c r="L7" s="43"/>
      <c r="M7" s="43"/>
      <c r="N7" s="43"/>
      <c r="O7" s="43"/>
      <c r="P7" s="43"/>
      <c r="Q7" s="43"/>
      <c r="R7" s="43"/>
      <c r="S7" s="41"/>
      <c r="T7" s="44"/>
      <c r="U7" s="42"/>
      <c r="V7" s="42"/>
      <c r="W7" s="42"/>
      <c r="X7" s="43"/>
      <c r="Y7" s="41"/>
    </row>
    <row r="8" spans="2:39" ht="23.25" customHeight="1" thickBot="1" x14ac:dyDescent="0.3">
      <c r="B8" s="81" t="s">
        <v>110</v>
      </c>
      <c r="C8" s="82"/>
      <c r="D8" s="82"/>
      <c r="E8" s="82"/>
      <c r="F8" s="82"/>
      <c r="G8" s="82"/>
      <c r="H8" s="82"/>
      <c r="I8" s="83"/>
      <c r="J8" s="83"/>
      <c r="K8" s="83"/>
      <c r="L8" s="84"/>
      <c r="M8" s="84"/>
      <c r="N8" s="84"/>
      <c r="O8" s="84"/>
      <c r="P8" s="84"/>
      <c r="Q8" s="84"/>
      <c r="R8" s="84"/>
      <c r="S8" s="82"/>
      <c r="T8" s="85"/>
      <c r="U8" s="83"/>
      <c r="V8" s="83"/>
      <c r="W8" s="83"/>
      <c r="X8" s="84"/>
      <c r="Y8" s="86"/>
    </row>
    <row r="9" spans="2:39" ht="20.100000000000001" customHeight="1" x14ac:dyDescent="0.25">
      <c r="B9" s="64" t="s">
        <v>9</v>
      </c>
      <c r="C9" s="275"/>
      <c r="D9" s="276"/>
      <c r="E9" s="65"/>
      <c r="F9" s="262" t="s">
        <v>66</v>
      </c>
      <c r="G9" s="263"/>
      <c r="H9" s="264"/>
      <c r="I9" s="261" t="s">
        <v>64</v>
      </c>
      <c r="J9" s="261"/>
      <c r="K9" s="71" t="s">
        <v>67</v>
      </c>
      <c r="L9" s="66" t="s">
        <v>68</v>
      </c>
      <c r="M9" s="249" t="s">
        <v>129</v>
      </c>
      <c r="N9" s="249"/>
      <c r="O9" s="252" t="s">
        <v>112</v>
      </c>
      <c r="P9" s="253"/>
      <c r="Q9" s="253"/>
      <c r="R9" s="254"/>
      <c r="S9" s="67"/>
      <c r="T9" s="68"/>
      <c r="U9" s="69"/>
      <c r="V9" s="69"/>
      <c r="W9" s="69"/>
      <c r="X9" s="250"/>
      <c r="Y9" s="251"/>
    </row>
    <row r="10" spans="2:39" ht="20.100000000000001" customHeight="1" x14ac:dyDescent="0.25">
      <c r="B10" s="70" t="s">
        <v>65</v>
      </c>
      <c r="C10" s="271"/>
      <c r="D10" s="272"/>
      <c r="E10" s="1"/>
      <c r="F10" s="265"/>
      <c r="G10" s="266"/>
      <c r="H10" s="267"/>
      <c r="I10" s="268"/>
      <c r="J10" s="268"/>
      <c r="K10" s="80"/>
      <c r="L10" s="196"/>
      <c r="M10" s="72" t="s">
        <v>133</v>
      </c>
      <c r="N10" s="73"/>
      <c r="O10" s="255"/>
      <c r="P10" s="256"/>
      <c r="Q10" s="256"/>
      <c r="R10" s="257"/>
      <c r="S10" s="72"/>
      <c r="T10" s="87"/>
      <c r="U10" s="88"/>
      <c r="V10" s="88"/>
      <c r="W10" s="88"/>
      <c r="X10" s="250"/>
      <c r="Y10" s="251"/>
      <c r="AA10" s="60"/>
      <c r="AB10" s="60"/>
    </row>
    <row r="11" spans="2:39" ht="22.5" customHeight="1" thickBot="1" x14ac:dyDescent="0.3">
      <c r="B11" s="74" t="s">
        <v>42</v>
      </c>
      <c r="C11" s="273"/>
      <c r="D11" s="274"/>
      <c r="E11" s="75"/>
      <c r="F11" s="76" t="s">
        <v>69</v>
      </c>
      <c r="G11" s="247"/>
      <c r="H11" s="248"/>
      <c r="I11" s="269" t="s">
        <v>135</v>
      </c>
      <c r="J11" s="269"/>
      <c r="K11" s="269"/>
      <c r="L11" s="77"/>
      <c r="M11" s="77" t="s">
        <v>134</v>
      </c>
      <c r="N11" s="89"/>
      <c r="O11" s="258" t="s">
        <v>85</v>
      </c>
      <c r="P11" s="259"/>
      <c r="Q11" s="259"/>
      <c r="R11" s="260"/>
      <c r="S11" s="77"/>
      <c r="T11" s="78"/>
      <c r="U11" s="79"/>
      <c r="V11" s="79"/>
      <c r="W11" s="79"/>
      <c r="X11" s="245"/>
      <c r="Y11" s="246"/>
      <c r="Z11" s="45"/>
      <c r="AA11" s="45"/>
      <c r="AB11" s="45"/>
      <c r="AC11" s="45"/>
      <c r="AD11" s="45"/>
      <c r="AE11" s="45"/>
      <c r="AF11" s="45"/>
      <c r="AG11" s="45"/>
      <c r="AH11" s="45"/>
      <c r="AI11" s="45"/>
      <c r="AJ11" s="45"/>
      <c r="AK11" s="45"/>
      <c r="AL11" s="45"/>
      <c r="AM11" s="45"/>
    </row>
    <row r="12" spans="2:39" ht="15.75" customHeight="1" thickBot="1" x14ac:dyDescent="0.3">
      <c r="B12" s="191"/>
      <c r="C12" s="184"/>
      <c r="D12" s="184"/>
      <c r="E12" s="184"/>
      <c r="K12" s="184"/>
      <c r="L12" s="184"/>
      <c r="M12" s="184"/>
      <c r="N12" s="184"/>
      <c r="O12" s="184"/>
      <c r="P12" s="184"/>
      <c r="Q12" s="185"/>
      <c r="R12" s="185"/>
      <c r="S12" s="185"/>
      <c r="T12" s="46"/>
      <c r="U12" s="185"/>
      <c r="V12" s="185"/>
      <c r="W12" s="185"/>
      <c r="X12" s="185"/>
      <c r="Y12" s="192"/>
    </row>
    <row r="13" spans="2:39" ht="32.25" customHeight="1" x14ac:dyDescent="0.25">
      <c r="B13" s="105" t="s">
        <v>18</v>
      </c>
      <c r="C13" s="106" t="s">
        <v>16</v>
      </c>
      <c r="D13" s="107" t="s">
        <v>44</v>
      </c>
      <c r="E13" s="108" t="s">
        <v>70</v>
      </c>
      <c r="F13" s="284" t="s">
        <v>86</v>
      </c>
      <c r="G13" s="109" t="s">
        <v>72</v>
      </c>
      <c r="H13" s="109" t="s">
        <v>73</v>
      </c>
      <c r="I13" s="109" t="s">
        <v>74</v>
      </c>
      <c r="J13" s="110" t="s">
        <v>75</v>
      </c>
      <c r="K13" s="109" t="s">
        <v>76</v>
      </c>
      <c r="L13" s="109" t="s">
        <v>77</v>
      </c>
      <c r="M13" s="167" t="s">
        <v>32</v>
      </c>
      <c r="N13" s="244" t="s">
        <v>84</v>
      </c>
      <c r="O13" s="244"/>
      <c r="P13" s="242" t="s">
        <v>88</v>
      </c>
      <c r="Q13" s="243"/>
      <c r="R13" s="243"/>
      <c r="S13" s="90"/>
      <c r="T13" s="90"/>
      <c r="U13" s="90"/>
      <c r="V13" s="90"/>
      <c r="W13" s="90"/>
      <c r="X13" s="91"/>
      <c r="Y13" s="92"/>
    </row>
    <row r="14" spans="2:39" ht="19.350000000000001" customHeight="1" x14ac:dyDescent="0.25">
      <c r="B14" s="111"/>
      <c r="C14" s="112"/>
      <c r="D14" s="113"/>
      <c r="E14" s="114" t="s">
        <v>71</v>
      </c>
      <c r="F14" s="285"/>
      <c r="G14" s="115"/>
      <c r="H14" s="115"/>
      <c r="I14" s="115"/>
      <c r="J14" s="115"/>
      <c r="K14" s="98"/>
      <c r="L14" s="98"/>
      <c r="M14" s="48"/>
      <c r="N14" s="225">
        <f>SUM(M14:M17)</f>
        <v>0</v>
      </c>
      <c r="O14" s="226"/>
      <c r="P14" s="186"/>
      <c r="Q14" s="212" t="str">
        <f>IF(X14&lt;0,"Amount Due to University","Amount Due to Traveler")</f>
        <v>Amount Due to Traveler</v>
      </c>
      <c r="R14" s="212"/>
      <c r="S14" s="187"/>
      <c r="T14" s="187"/>
      <c r="U14" s="187"/>
      <c r="V14" s="187"/>
      <c r="W14" s="187"/>
      <c r="X14" s="240">
        <f>IF(SUM(M14:M17)&lt;=$X$26,SUM(M14:M17),X26)-$X$13</f>
        <v>0</v>
      </c>
      <c r="Y14" s="241"/>
      <c r="Z14" s="183"/>
    </row>
    <row r="15" spans="2:39" ht="19.350000000000001" customHeight="1" x14ac:dyDescent="0.25">
      <c r="B15" s="116"/>
      <c r="C15" s="112"/>
      <c r="D15" s="117"/>
      <c r="E15" s="118"/>
      <c r="F15" s="285"/>
      <c r="G15" s="115"/>
      <c r="H15" s="115"/>
      <c r="I15" s="115"/>
      <c r="J15" s="115"/>
      <c r="K15" s="98"/>
      <c r="L15" s="98"/>
      <c r="M15" s="48"/>
      <c r="N15" s="227"/>
      <c r="O15" s="228"/>
      <c r="P15" s="186"/>
      <c r="Q15" s="212"/>
      <c r="R15" s="212"/>
      <c r="S15" s="187"/>
      <c r="T15" s="187"/>
      <c r="U15" s="187"/>
      <c r="V15" s="187"/>
      <c r="W15" s="187"/>
      <c r="X15" s="240"/>
      <c r="Y15" s="241"/>
    </row>
    <row r="16" spans="2:39" ht="19.350000000000001" customHeight="1" x14ac:dyDescent="0.25">
      <c r="B16" s="119"/>
      <c r="C16" s="112"/>
      <c r="D16" s="120"/>
      <c r="E16" s="118"/>
      <c r="F16" s="285"/>
      <c r="G16" s="115"/>
      <c r="H16" s="115"/>
      <c r="I16" s="115"/>
      <c r="J16" s="115"/>
      <c r="K16" s="98"/>
      <c r="L16" s="98"/>
      <c r="M16" s="48"/>
      <c r="N16" s="229" t="str">
        <f>IF($N$14+$N$20 =$X$26,"","Please enter the correct amount for each chartfield string to cover the claim")</f>
        <v/>
      </c>
      <c r="O16" s="230"/>
      <c r="P16" s="186"/>
      <c r="Q16" s="212"/>
      <c r="R16" s="212"/>
      <c r="X16" s="240"/>
      <c r="Y16" s="241"/>
      <c r="Z16" s="208" t="s">
        <v>130</v>
      </c>
      <c r="AA16" s="209"/>
    </row>
    <row r="17" spans="2:27" ht="19.350000000000001" customHeight="1" thickBot="1" x14ac:dyDescent="0.3">
      <c r="B17" s="119"/>
      <c r="C17" s="112"/>
      <c r="D17" s="120"/>
      <c r="E17" s="118"/>
      <c r="F17" s="285"/>
      <c r="G17" s="121"/>
      <c r="H17" s="121"/>
      <c r="I17" s="121"/>
      <c r="J17" s="121"/>
      <c r="K17" s="122"/>
      <c r="L17" s="122"/>
      <c r="M17" s="50"/>
      <c r="N17" s="231"/>
      <c r="O17" s="232"/>
      <c r="P17" s="186"/>
      <c r="Q17" s="188"/>
      <c r="R17" s="188"/>
      <c r="S17" s="188"/>
      <c r="T17" s="188"/>
      <c r="U17" s="188"/>
      <c r="V17" s="188"/>
      <c r="W17" s="188"/>
      <c r="X17" s="188"/>
      <c r="Y17" s="193"/>
      <c r="Z17" s="205">
        <f>X14+X20</f>
        <v>0</v>
      </c>
      <c r="AA17" s="206"/>
    </row>
    <row r="18" spans="2:27" ht="19.350000000000001" customHeight="1" x14ac:dyDescent="0.25">
      <c r="B18" s="119"/>
      <c r="C18" s="112"/>
      <c r="D18" s="120"/>
      <c r="E18" s="118"/>
      <c r="F18" s="93"/>
      <c r="G18" s="94"/>
      <c r="H18" s="94"/>
      <c r="I18" s="94"/>
      <c r="J18" s="94"/>
      <c r="K18" s="210" t="s">
        <v>80</v>
      </c>
      <c r="L18" s="210" t="s">
        <v>82</v>
      </c>
      <c r="M18" s="210" t="s">
        <v>32</v>
      </c>
      <c r="N18" s="279" t="s">
        <v>81</v>
      </c>
      <c r="O18" s="279"/>
      <c r="P18" s="236" t="s">
        <v>89</v>
      </c>
      <c r="Q18" s="237"/>
      <c r="R18" s="237"/>
      <c r="S18" s="90"/>
      <c r="T18" s="90"/>
      <c r="U18" s="90"/>
      <c r="V18" s="90"/>
      <c r="W18" s="90"/>
      <c r="X18" s="233"/>
      <c r="Y18" s="194"/>
      <c r="Z18" s="207"/>
      <c r="AA18" s="206"/>
    </row>
    <row r="19" spans="2:27" ht="19.350000000000001" customHeight="1" x14ac:dyDescent="0.25">
      <c r="B19" s="119"/>
      <c r="C19" s="112"/>
      <c r="D19" s="120"/>
      <c r="E19" s="118"/>
      <c r="F19" s="235" t="s">
        <v>87</v>
      </c>
      <c r="G19" s="189"/>
      <c r="H19" s="189"/>
      <c r="I19" s="189"/>
      <c r="J19" s="189"/>
      <c r="K19" s="211"/>
      <c r="L19" s="211"/>
      <c r="M19" s="211"/>
      <c r="N19" s="280"/>
      <c r="O19" s="280"/>
      <c r="P19" s="238"/>
      <c r="Q19" s="239"/>
      <c r="R19" s="239"/>
      <c r="S19" s="189"/>
      <c r="T19" s="189"/>
      <c r="U19" s="189"/>
      <c r="V19" s="189"/>
      <c r="W19" s="189"/>
      <c r="X19" s="234"/>
      <c r="Y19" s="95"/>
    </row>
    <row r="20" spans="2:27" ht="19.350000000000001" customHeight="1" x14ac:dyDescent="0.25">
      <c r="B20" s="119"/>
      <c r="C20" s="112"/>
      <c r="D20" s="120"/>
      <c r="E20" s="118"/>
      <c r="F20" s="235"/>
      <c r="G20" s="189"/>
      <c r="H20" s="221"/>
      <c r="I20" s="221"/>
      <c r="J20" s="221"/>
      <c r="K20" s="96"/>
      <c r="L20" s="96"/>
      <c r="M20" s="97"/>
      <c r="N20" s="225">
        <f>SUM(M20:M23)</f>
        <v>0</v>
      </c>
      <c r="O20" s="226"/>
      <c r="P20" s="189"/>
      <c r="Q20" s="212" t="str">
        <f>IF(X20&lt;0,"Amount Due to CPC","Amount Due to Traveler")</f>
        <v>Amount Due to Traveler</v>
      </c>
      <c r="R20" s="212"/>
      <c r="S20" s="187"/>
      <c r="T20" s="187"/>
      <c r="U20" s="187"/>
      <c r="V20" s="187"/>
      <c r="W20" s="187"/>
      <c r="X20" s="213">
        <f>IF(SUM(M20:M23)+SUM(M14:M17)&lt;=$X$26,SUM(M20:M23)-X18,X26-X14-X18)</f>
        <v>0</v>
      </c>
      <c r="Y20" s="214"/>
    </row>
    <row r="21" spans="2:27" ht="19.350000000000001" customHeight="1" x14ac:dyDescent="0.25">
      <c r="B21" s="119"/>
      <c r="C21" s="112"/>
      <c r="D21" s="120"/>
      <c r="E21" s="118"/>
      <c r="F21" s="235"/>
      <c r="G21" s="189"/>
      <c r="H21" s="189"/>
      <c r="I21" s="189"/>
      <c r="J21" s="189"/>
      <c r="K21" s="98"/>
      <c r="L21" s="123"/>
      <c r="M21" s="99"/>
      <c r="N21" s="227"/>
      <c r="O21" s="228"/>
      <c r="P21" s="189"/>
      <c r="Q21" s="212"/>
      <c r="R21" s="212"/>
      <c r="S21" s="187"/>
      <c r="T21" s="187"/>
      <c r="U21" s="187"/>
      <c r="V21" s="187"/>
      <c r="W21" s="187"/>
      <c r="X21" s="213"/>
      <c r="Y21" s="214"/>
    </row>
    <row r="22" spans="2:27" s="47" customFormat="1" ht="19.350000000000001" customHeight="1" x14ac:dyDescent="0.25">
      <c r="B22" s="119"/>
      <c r="C22" s="112"/>
      <c r="D22" s="120"/>
      <c r="E22" s="124"/>
      <c r="F22" s="235"/>
      <c r="G22" s="190"/>
      <c r="H22" s="190"/>
      <c r="I22" s="190"/>
      <c r="J22" s="190"/>
      <c r="K22" s="98"/>
      <c r="L22" s="125"/>
      <c r="M22" s="99" t="s">
        <v>81</v>
      </c>
      <c r="N22" s="229" t="str">
        <f>IF($N$14+$N$20 =$X$26,"","Please enter the correct amount for each chartfield string to cover the claim")</f>
        <v/>
      </c>
      <c r="O22" s="230"/>
      <c r="P22" s="190"/>
      <c r="Q22" s="212"/>
      <c r="R22" s="212"/>
      <c r="S22"/>
      <c r="T22"/>
      <c r="U22"/>
      <c r="V22"/>
      <c r="W22"/>
      <c r="X22" s="213"/>
      <c r="Y22" s="214"/>
    </row>
    <row r="23" spans="2:27" ht="19.350000000000001" customHeight="1" thickBot="1" x14ac:dyDescent="0.3">
      <c r="B23" s="126"/>
      <c r="C23" s="195"/>
      <c r="D23" s="127"/>
      <c r="E23" s="128"/>
      <c r="F23" s="100"/>
      <c r="G23" s="101"/>
      <c r="H23" s="101"/>
      <c r="I23" s="101"/>
      <c r="J23" s="102" t="s">
        <v>83</v>
      </c>
      <c r="K23" s="103"/>
      <c r="L23" s="51">
        <v>198100</v>
      </c>
      <c r="M23" s="49"/>
      <c r="N23" s="231"/>
      <c r="O23" s="232"/>
      <c r="P23" s="101"/>
      <c r="Q23" s="101"/>
      <c r="R23" s="102"/>
      <c r="S23" s="101"/>
      <c r="T23" s="101"/>
      <c r="U23" s="101"/>
      <c r="V23" s="101"/>
      <c r="W23" s="101"/>
      <c r="X23" s="101"/>
      <c r="Y23" s="104"/>
    </row>
    <row r="24" spans="2:27" ht="14.25" customHeight="1" thickBot="1" x14ac:dyDescent="0.3"/>
    <row r="25" spans="2:27" ht="20.45" customHeight="1" x14ac:dyDescent="0.25">
      <c r="B25" s="168" t="s">
        <v>90</v>
      </c>
      <c r="C25" s="55"/>
      <c r="D25" s="55"/>
      <c r="E25" s="55"/>
      <c r="F25" s="55"/>
      <c r="G25" s="55"/>
      <c r="H25" s="55"/>
      <c r="I25" s="55"/>
      <c r="J25" s="55"/>
      <c r="K25" s="55"/>
      <c r="L25" s="56" t="s">
        <v>33</v>
      </c>
      <c r="M25" s="56"/>
      <c r="N25" s="56"/>
      <c r="O25" s="56"/>
      <c r="P25" s="56"/>
      <c r="Q25" s="56"/>
      <c r="R25" s="56"/>
      <c r="S25" s="56"/>
      <c r="T25" s="56"/>
      <c r="U25" s="56"/>
      <c r="V25" s="56"/>
      <c r="W25" s="56"/>
      <c r="X25" s="56" t="s">
        <v>131</v>
      </c>
      <c r="Y25" s="57"/>
    </row>
    <row r="26" spans="2:27" ht="31.5" customHeight="1" x14ac:dyDescent="0.25">
      <c r="B26" s="281" t="s">
        <v>25</v>
      </c>
      <c r="C26" s="282"/>
      <c r="D26" s="282"/>
      <c r="E26" s="282"/>
      <c r="F26" s="282"/>
      <c r="G26" s="282"/>
      <c r="H26" s="283"/>
      <c r="I26" s="222" t="s">
        <v>45</v>
      </c>
      <c r="J26" s="223"/>
      <c r="K26" s="224"/>
      <c r="L26" s="172">
        <f>SUM(TblTrvlDetails[M&amp;IE Total])</f>
        <v>0</v>
      </c>
      <c r="M26" s="172">
        <f>SUM(TblTrvlDetails[Airfare*])</f>
        <v>0</v>
      </c>
      <c r="N26" s="172">
        <f>SUM(TblTrvlDetails[Lodging*])</f>
        <v>0</v>
      </c>
      <c r="O26" s="172">
        <f>SUM(TblTrvlDetails[Miles*])*(VLOOKUP("Car Mileage",TblTransport[#All],2,FALSE))</f>
        <v>0</v>
      </c>
      <c r="P26" s="172">
        <f>SUM(TblTrvlDetails[Ground Transport*])</f>
        <v>0</v>
      </c>
      <c r="Q26" s="172">
        <f>SUM(TblTrvlDetails[Car Rental*])</f>
        <v>0</v>
      </c>
      <c r="R26" s="173">
        <f>SUM(TblTrvlDetails[Business Expense*])</f>
        <v>0</v>
      </c>
      <c r="S26" s="174"/>
      <c r="T26" s="174"/>
      <c r="U26" s="174"/>
      <c r="V26" s="174"/>
      <c r="W26" s="174"/>
      <c r="X26" s="175">
        <f>SUM(L26:R26)</f>
        <v>0</v>
      </c>
      <c r="Y26" s="176"/>
    </row>
    <row r="27" spans="2:27" ht="50.25" customHeight="1" thickBot="1" x14ac:dyDescent="0.3">
      <c r="B27" s="178" t="s">
        <v>14</v>
      </c>
      <c r="C27" s="179" t="s">
        <v>15</v>
      </c>
      <c r="D27" s="179" t="s">
        <v>47</v>
      </c>
      <c r="E27" s="179" t="s">
        <v>22</v>
      </c>
      <c r="F27" s="179" t="s">
        <v>46</v>
      </c>
      <c r="G27" s="180" t="s">
        <v>35</v>
      </c>
      <c r="H27" s="180" t="s">
        <v>36</v>
      </c>
      <c r="I27" s="180" t="s">
        <v>4</v>
      </c>
      <c r="J27" s="180" t="s">
        <v>6</v>
      </c>
      <c r="K27" s="180" t="s">
        <v>5</v>
      </c>
      <c r="L27" s="180" t="s">
        <v>26</v>
      </c>
      <c r="M27" s="180" t="s">
        <v>39</v>
      </c>
      <c r="N27" s="180" t="s">
        <v>40</v>
      </c>
      <c r="O27" s="180" t="s">
        <v>38</v>
      </c>
      <c r="P27" s="180" t="s">
        <v>37</v>
      </c>
      <c r="Q27" s="180" t="s">
        <v>43</v>
      </c>
      <c r="R27" s="180" t="s">
        <v>41</v>
      </c>
      <c r="S27" s="180" t="s">
        <v>23</v>
      </c>
      <c r="T27" s="180" t="s">
        <v>0</v>
      </c>
      <c r="U27" s="180" t="s">
        <v>1</v>
      </c>
      <c r="V27" s="180" t="s">
        <v>2</v>
      </c>
      <c r="W27" s="180" t="s">
        <v>3</v>
      </c>
      <c r="X27" s="181" t="s">
        <v>19</v>
      </c>
      <c r="Y27" s="182" t="s">
        <v>111</v>
      </c>
    </row>
    <row r="28" spans="2:27" ht="20.45" customHeight="1" x14ac:dyDescent="0.25">
      <c r="B28" s="129"/>
      <c r="C28" s="130"/>
      <c r="D28" s="131"/>
      <c r="E28" s="132" t="str">
        <f>_xlfn.IFNA(IF(VLOOKUP(TblTrvlDetails[[#This Row],[Location]],TblDom[],2,FALSE)&lt;&gt;"International","D",IF(VLOOKUP(TblTrvlDetails[[#This Row],[Location]],TblDom[],2,FALSE)="International","I","")),"")</f>
        <v/>
      </c>
      <c r="F28"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8" s="133"/>
      <c r="H28" s="134">
        <v>0</v>
      </c>
      <c r="I28" s="134">
        <v>0</v>
      </c>
      <c r="J28" s="134">
        <v>0</v>
      </c>
      <c r="K28" s="134">
        <v>0</v>
      </c>
      <c r="L28"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135"/>
      <c r="N28" s="135"/>
      <c r="O28" s="130"/>
      <c r="P28" s="135"/>
      <c r="Q28" s="135"/>
      <c r="R28" s="135"/>
      <c r="S28" s="136">
        <f>IF(ISBLANK(TblTrvlDetails[[#This Row],[Location]]),0,IF(TblTrvlDetails[[#This Row],[D/I]]="I",VLOOKUP(TblTrvlDetails[[#This Row],[Location]],TblDom[],3,FALSE),VLOOKUP(TblTrvlDetails[[#This Row],[Location]],TblDom[],2,FALSE)))</f>
        <v>0</v>
      </c>
      <c r="T28"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8"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8"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8"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8" s="177">
        <f>IFERROR(SUM(L28:N28,P28:R28,(TblTrvlDetails[[#This Row],[Miles*]]*VLOOKUP("Car Mileage",TblTransport[#All],2,FALSE))),"")</f>
        <v>0</v>
      </c>
      <c r="Y28" s="169"/>
    </row>
    <row r="29" spans="2:27" ht="20.45" customHeight="1" x14ac:dyDescent="0.25">
      <c r="B29" s="129"/>
      <c r="C29" s="130"/>
      <c r="D29" s="131"/>
      <c r="E29" s="132" t="str">
        <f>_xlfn.IFNA(IF(VLOOKUP(TblTrvlDetails[[#This Row],[Location]],TblDom[],2,FALSE)&lt;&gt;"International","D",IF(VLOOKUP(TblTrvlDetails[[#This Row],[Location]],TblDom[],2,FALSE)="International","I","")),"")</f>
        <v/>
      </c>
      <c r="F29"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9" s="133"/>
      <c r="H29" s="134">
        <v>0</v>
      </c>
      <c r="I29" s="134">
        <v>0</v>
      </c>
      <c r="J29" s="134">
        <v>0</v>
      </c>
      <c r="K29" s="134">
        <v>0</v>
      </c>
      <c r="L29"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135"/>
      <c r="N29" s="135"/>
      <c r="O29" s="130"/>
      <c r="P29" s="135"/>
      <c r="Q29" s="135"/>
      <c r="R29" s="135"/>
      <c r="S29" s="136">
        <f>IF(ISBLANK(TblTrvlDetails[[#This Row],[Location]]),0,IF(TblTrvlDetails[[#This Row],[D/I]]="I",VLOOKUP(TblTrvlDetails[[#This Row],[Location]],TblDom[],3,FALSE),VLOOKUP(TblTrvlDetails[[#This Row],[Location]],TblDom[],2,FALSE)))</f>
        <v>0</v>
      </c>
      <c r="T29"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9"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9"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9"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9" s="163">
        <f>IFERROR(SUM(L29:N29,P29:R29,(TblTrvlDetails[[#This Row],[Miles*]]*VLOOKUP("Car Mileage",TblTransport[#All],2,FALSE))),"")</f>
        <v>0</v>
      </c>
      <c r="Y29" s="169"/>
    </row>
    <row r="30" spans="2:27" ht="20.45" customHeight="1" x14ac:dyDescent="0.25">
      <c r="B30" s="129"/>
      <c r="C30" s="130"/>
      <c r="D30" s="131"/>
      <c r="E30" s="132" t="str">
        <f>_xlfn.IFNA(IF(VLOOKUP(TblTrvlDetails[[#This Row],[Location]],TblDom[],2,FALSE)&lt;&gt;"International","D",IF(VLOOKUP(TblTrvlDetails[[#This Row],[Location]],TblDom[],2,FALSE)="International","I","")),"")</f>
        <v/>
      </c>
      <c r="F30"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0" s="133"/>
      <c r="H30" s="134">
        <v>0</v>
      </c>
      <c r="I30" s="134">
        <v>0</v>
      </c>
      <c r="J30" s="134">
        <v>0</v>
      </c>
      <c r="K30" s="134">
        <v>0</v>
      </c>
      <c r="L30"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135"/>
      <c r="N30" s="135"/>
      <c r="O30" s="130"/>
      <c r="P30" s="135"/>
      <c r="Q30" s="135"/>
      <c r="R30" s="135"/>
      <c r="S30" s="136">
        <f>IF(ISBLANK(TblTrvlDetails[[#This Row],[Location]]),0,IF(TblTrvlDetails[[#This Row],[D/I]]="I",VLOOKUP(TblTrvlDetails[[#This Row],[Location]],TblDom[],3,FALSE),VLOOKUP(TblTrvlDetails[[#This Row],[Location]],TblDom[],2,FALSE)))</f>
        <v>0</v>
      </c>
      <c r="T30"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0"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0"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0"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0" s="163">
        <f>IFERROR(SUM(L30:N30,P30:R30,(TblTrvlDetails[[#This Row],[Miles*]]*VLOOKUP("Car Mileage",TblTransport[#All],2,FALSE))),"")</f>
        <v>0</v>
      </c>
      <c r="Y30" s="169"/>
    </row>
    <row r="31" spans="2:27" ht="20.45" customHeight="1" x14ac:dyDescent="0.25">
      <c r="B31" s="129"/>
      <c r="C31" s="130"/>
      <c r="D31" s="131"/>
      <c r="E31" s="132" t="str">
        <f>_xlfn.IFNA(IF(VLOOKUP(TblTrvlDetails[[#This Row],[Location]],TblDom[],2,FALSE)&lt;&gt;"International","D",IF(VLOOKUP(TblTrvlDetails[[#This Row],[Location]],TblDom[],2,FALSE)="International","I","")),"")</f>
        <v/>
      </c>
      <c r="F31"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1" s="133"/>
      <c r="H31" s="134">
        <v>0</v>
      </c>
      <c r="I31" s="134">
        <v>0</v>
      </c>
      <c r="J31" s="134">
        <v>0</v>
      </c>
      <c r="K31" s="134">
        <v>0</v>
      </c>
      <c r="L31"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1" s="135"/>
      <c r="N31" s="135"/>
      <c r="O31" s="130"/>
      <c r="P31" s="135"/>
      <c r="Q31" s="135"/>
      <c r="R31" s="135"/>
      <c r="S31" s="136">
        <f>IF(ISBLANK(TblTrvlDetails[[#This Row],[Location]]),0,IF(TblTrvlDetails[[#This Row],[D/I]]="I",VLOOKUP(TblTrvlDetails[[#This Row],[Location]],TblDom[],3,FALSE),VLOOKUP(TblTrvlDetails[[#This Row],[Location]],TblDom[],2,FALSE)))</f>
        <v>0</v>
      </c>
      <c r="T31"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1"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1"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1"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1" s="163">
        <f>IFERROR(SUM(L31:N31,P31:R31,(TblTrvlDetails[[#This Row],[Miles*]]*VLOOKUP("Car Mileage",TblTransport[#All],2,FALSE))),"")</f>
        <v>0</v>
      </c>
      <c r="Y31" s="169"/>
    </row>
    <row r="32" spans="2:27" ht="20.45" customHeight="1" x14ac:dyDescent="0.25">
      <c r="B32" s="129"/>
      <c r="C32" s="130"/>
      <c r="D32" s="131"/>
      <c r="E32" s="132" t="str">
        <f>_xlfn.IFNA(IF(VLOOKUP(TblTrvlDetails[[#This Row],[Location]],TblDom[],2,FALSE)&lt;&gt;"International","D",IF(VLOOKUP(TblTrvlDetails[[#This Row],[Location]],TblDom[],2,FALSE)="International","I","")),"")</f>
        <v/>
      </c>
      <c r="F32"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2" s="133"/>
      <c r="H32" s="134">
        <v>0</v>
      </c>
      <c r="I32" s="134">
        <v>0</v>
      </c>
      <c r="J32" s="134">
        <v>0</v>
      </c>
      <c r="K32" s="134">
        <v>0</v>
      </c>
      <c r="L32"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2" s="135"/>
      <c r="N32" s="135"/>
      <c r="O32" s="130"/>
      <c r="P32" s="135"/>
      <c r="Q32" s="135"/>
      <c r="R32" s="135"/>
      <c r="S32" s="136">
        <f>IF(ISBLANK(TblTrvlDetails[[#This Row],[Location]]),0,IF(TblTrvlDetails[[#This Row],[D/I]]="I",VLOOKUP(TblTrvlDetails[[#This Row],[Location]],TblDom[],3,FALSE),VLOOKUP(TblTrvlDetails[[#This Row],[Location]],TblDom[],2,FALSE)))</f>
        <v>0</v>
      </c>
      <c r="T32"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2"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2"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2"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2" s="163">
        <f>IFERROR(SUM(L32:N32,P32:R32,(TblTrvlDetails[[#This Row],[Miles*]]*VLOOKUP("Car Mileage",TblTransport[#All],2,FALSE))),"")</f>
        <v>0</v>
      </c>
      <c r="Y32" s="169"/>
    </row>
    <row r="33" spans="2:25" ht="20.45" customHeight="1" x14ac:dyDescent="0.25">
      <c r="B33" s="129"/>
      <c r="C33" s="130"/>
      <c r="D33" s="131"/>
      <c r="E33" s="132" t="str">
        <f>_xlfn.IFNA(IF(VLOOKUP(TblTrvlDetails[[#This Row],[Location]],TblDom[],2,FALSE)&lt;&gt;"International","D",IF(VLOOKUP(TblTrvlDetails[[#This Row],[Location]],TblDom[],2,FALSE)="International","I","")),"")</f>
        <v/>
      </c>
      <c r="F33"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3" s="133"/>
      <c r="H33" s="134">
        <v>0</v>
      </c>
      <c r="I33" s="134">
        <v>0</v>
      </c>
      <c r="J33" s="134">
        <v>0</v>
      </c>
      <c r="K33" s="134">
        <v>0</v>
      </c>
      <c r="L33"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3" s="135"/>
      <c r="N33" s="135"/>
      <c r="O33" s="130"/>
      <c r="P33" s="135"/>
      <c r="Q33" s="135"/>
      <c r="R33" s="135"/>
      <c r="S33" s="136">
        <f>IF(ISBLANK(TblTrvlDetails[[#This Row],[Location]]),0,IF(TblTrvlDetails[[#This Row],[D/I]]="I",VLOOKUP(TblTrvlDetails[[#This Row],[Location]],TblDom[],3,FALSE),VLOOKUP(TblTrvlDetails[[#This Row],[Location]],TblDom[],2,FALSE)))</f>
        <v>0</v>
      </c>
      <c r="T33"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3"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3"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3"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3" s="163">
        <f>IFERROR(SUM(L33:N33,P33:R33,(TblTrvlDetails[[#This Row],[Miles*]]*VLOOKUP("Car Mileage",TblTransport[#All],2,FALSE))),"")</f>
        <v>0</v>
      </c>
      <c r="Y33" s="169"/>
    </row>
    <row r="34" spans="2:25" ht="20.45" customHeight="1" x14ac:dyDescent="0.25">
      <c r="B34" s="129"/>
      <c r="C34" s="130"/>
      <c r="D34" s="131"/>
      <c r="E34" s="132" t="str">
        <f>_xlfn.IFNA(IF(VLOOKUP(TblTrvlDetails[[#This Row],[Location]],TblDom[],2,FALSE)&lt;&gt;"International","D",IF(VLOOKUP(TblTrvlDetails[[#This Row],[Location]],TblDom[],2,FALSE)="International","I","")),"")</f>
        <v/>
      </c>
      <c r="F34"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4" s="133"/>
      <c r="H34" s="134">
        <v>0</v>
      </c>
      <c r="I34" s="134">
        <v>0</v>
      </c>
      <c r="J34" s="134">
        <v>0</v>
      </c>
      <c r="K34" s="134">
        <v>0</v>
      </c>
      <c r="L34"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4" s="135"/>
      <c r="N34" s="135"/>
      <c r="O34" s="130"/>
      <c r="P34" s="135"/>
      <c r="Q34" s="135"/>
      <c r="R34" s="135"/>
      <c r="S34" s="136">
        <f>IF(ISBLANK(TblTrvlDetails[[#This Row],[Location]]),0,IF(TblTrvlDetails[[#This Row],[D/I]]="I",VLOOKUP(TblTrvlDetails[[#This Row],[Location]],TblDom[],3,FALSE),VLOOKUP(TblTrvlDetails[[#This Row],[Location]],TblDom[],2,FALSE)))</f>
        <v>0</v>
      </c>
      <c r="T34"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4"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4"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4"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4" s="163">
        <f>IFERROR(SUM(L34:N34,P34:R34,(TblTrvlDetails[[#This Row],[Miles*]]*VLOOKUP("Car Mileage",TblTransport[#All],2,FALSE))),"")</f>
        <v>0</v>
      </c>
      <c r="Y34" s="169"/>
    </row>
    <row r="35" spans="2:25" ht="20.45" customHeight="1" x14ac:dyDescent="0.25">
      <c r="B35" s="129"/>
      <c r="C35" s="130"/>
      <c r="D35" s="131"/>
      <c r="E35" s="132" t="str">
        <f>_xlfn.IFNA(IF(VLOOKUP(TblTrvlDetails[[#This Row],[Location]],TblDom[],2,FALSE)&lt;&gt;"International","D",IF(VLOOKUP(TblTrvlDetails[[#This Row],[Location]],TblDom[],2,FALSE)="International","I","")),"")</f>
        <v/>
      </c>
      <c r="F35"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5" s="133"/>
      <c r="H35" s="134">
        <v>0</v>
      </c>
      <c r="I35" s="134">
        <v>0</v>
      </c>
      <c r="J35" s="134">
        <v>0</v>
      </c>
      <c r="K35" s="134">
        <v>0</v>
      </c>
      <c r="L35"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5" s="135"/>
      <c r="N35" s="135"/>
      <c r="O35" s="130"/>
      <c r="P35" s="135"/>
      <c r="Q35" s="135"/>
      <c r="R35" s="135"/>
      <c r="S35" s="136">
        <f>IF(ISBLANK(TblTrvlDetails[[#This Row],[Location]]),0,IF(TblTrvlDetails[[#This Row],[D/I]]="I",VLOOKUP(TblTrvlDetails[[#This Row],[Location]],TblDom[],3,FALSE),VLOOKUP(TblTrvlDetails[[#This Row],[Location]],TblDom[],2,FALSE)))</f>
        <v>0</v>
      </c>
      <c r="T35"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5"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5"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5"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5" s="163">
        <f>IFERROR(SUM(L35:N35,P35:R35,(TblTrvlDetails[[#This Row],[Miles*]]*VLOOKUP("Car Mileage",TblTransport[#All],2,FALSE))),"")</f>
        <v>0</v>
      </c>
      <c r="Y35" s="169"/>
    </row>
    <row r="36" spans="2:25" ht="20.45" customHeight="1" x14ac:dyDescent="0.25">
      <c r="B36" s="129"/>
      <c r="C36" s="130"/>
      <c r="D36" s="131"/>
      <c r="E36" s="132" t="str">
        <f>_xlfn.IFNA(IF(VLOOKUP(TblTrvlDetails[[#This Row],[Location]],TblDom[],2,FALSE)&lt;&gt;"International","D",IF(VLOOKUP(TblTrvlDetails[[#This Row],[Location]],TblDom[],2,FALSE)="International","I","")),"")</f>
        <v/>
      </c>
      <c r="F36"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6" s="133"/>
      <c r="H36" s="134">
        <v>0</v>
      </c>
      <c r="I36" s="134">
        <v>0</v>
      </c>
      <c r="J36" s="134">
        <v>0</v>
      </c>
      <c r="K36" s="134">
        <v>0</v>
      </c>
      <c r="L36"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6" s="135"/>
      <c r="N36" s="135"/>
      <c r="O36" s="130"/>
      <c r="P36" s="135"/>
      <c r="Q36" s="135"/>
      <c r="R36" s="135"/>
      <c r="S36" s="136">
        <f>IF(ISBLANK(TblTrvlDetails[[#This Row],[Location]]),0,IF(TblTrvlDetails[[#This Row],[D/I]]="I",VLOOKUP(TblTrvlDetails[[#This Row],[Location]],TblDom[],3,FALSE),VLOOKUP(TblTrvlDetails[[#This Row],[Location]],TblDom[],2,FALSE)))</f>
        <v>0</v>
      </c>
      <c r="T36"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6"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6"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6"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6" s="163">
        <f>IFERROR(SUM(L36:N36,P36:R36,(TblTrvlDetails[[#This Row],[Miles*]]*VLOOKUP("Car Mileage",TblTransport[#All],2,FALSE))),"")</f>
        <v>0</v>
      </c>
      <c r="Y36" s="169"/>
    </row>
    <row r="37" spans="2:25" ht="20.45" customHeight="1" x14ac:dyDescent="0.25">
      <c r="B37" s="129"/>
      <c r="C37" s="130"/>
      <c r="D37" s="131"/>
      <c r="E37" s="132" t="str">
        <f>_xlfn.IFNA(IF(VLOOKUP(TblTrvlDetails[[#This Row],[Location]],TblDom[],2,FALSE)&lt;&gt;"International","D",IF(VLOOKUP(TblTrvlDetails[[#This Row],[Location]],TblDom[],2,FALSE)="International","I","")),"")</f>
        <v/>
      </c>
      <c r="F37"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7" s="133"/>
      <c r="H37" s="134">
        <v>0</v>
      </c>
      <c r="I37" s="134">
        <v>0</v>
      </c>
      <c r="J37" s="134">
        <v>0</v>
      </c>
      <c r="K37" s="134">
        <v>0</v>
      </c>
      <c r="L37"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7" s="135"/>
      <c r="N37" s="135"/>
      <c r="O37" s="130"/>
      <c r="P37" s="135"/>
      <c r="Q37" s="135"/>
      <c r="R37" s="135"/>
      <c r="S37" s="136">
        <f>IF(ISBLANK(TblTrvlDetails[[#This Row],[Location]]),0,IF(TblTrvlDetails[[#This Row],[D/I]]="I",VLOOKUP(TblTrvlDetails[[#This Row],[Location]],TblDom[],3,FALSE),VLOOKUP(TblTrvlDetails[[#This Row],[Location]],TblDom[],2,FALSE)))</f>
        <v>0</v>
      </c>
      <c r="T37"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7"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7"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7"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7" s="163">
        <f>IFERROR(SUM(L37:N37,P37:R37,(TblTrvlDetails[[#This Row],[Miles*]]*VLOOKUP("Car Mileage",TblTransport[#All],2,FALSE))),"")</f>
        <v>0</v>
      </c>
      <c r="Y37" s="169"/>
    </row>
    <row r="38" spans="2:25" ht="20.45" customHeight="1" x14ac:dyDescent="0.25">
      <c r="B38" s="129"/>
      <c r="C38" s="130"/>
      <c r="D38" s="131"/>
      <c r="E38" s="132" t="str">
        <f>_xlfn.IFNA(IF(VLOOKUP(TblTrvlDetails[[#This Row],[Location]],TblDom[],2,FALSE)&lt;&gt;"International","D",IF(VLOOKUP(TblTrvlDetails[[#This Row],[Location]],TblDom[],2,FALSE)="International","I","")),"")</f>
        <v/>
      </c>
      <c r="F38"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8" s="133"/>
      <c r="H38" s="134">
        <v>0</v>
      </c>
      <c r="I38" s="134">
        <v>0</v>
      </c>
      <c r="J38" s="134">
        <v>0</v>
      </c>
      <c r="K38" s="134">
        <v>0</v>
      </c>
      <c r="L38"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8" s="135"/>
      <c r="N38" s="135"/>
      <c r="O38" s="130"/>
      <c r="P38" s="135"/>
      <c r="Q38" s="135"/>
      <c r="R38" s="135"/>
      <c r="S38" s="136">
        <f>IF(ISBLANK(TblTrvlDetails[[#This Row],[Location]]),0,IF(TblTrvlDetails[[#This Row],[D/I]]="I",VLOOKUP(TblTrvlDetails[[#This Row],[Location]],TblDom[],3,FALSE),VLOOKUP(TblTrvlDetails[[#This Row],[Location]],TblDom[],2,FALSE)))</f>
        <v>0</v>
      </c>
      <c r="T38"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8"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8"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8"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8" s="163">
        <f>IFERROR(SUM(L38:N38,P38:R38,(TblTrvlDetails[[#This Row],[Miles*]]*VLOOKUP("Car Mileage",TblTransport[#All],2,FALSE))),"")</f>
        <v>0</v>
      </c>
      <c r="Y38" s="169"/>
    </row>
    <row r="39" spans="2:25" ht="20.45" customHeight="1" x14ac:dyDescent="0.25">
      <c r="B39" s="129"/>
      <c r="C39" s="130"/>
      <c r="D39" s="131"/>
      <c r="E39" s="132" t="str">
        <f>_xlfn.IFNA(IF(VLOOKUP(TblTrvlDetails[[#This Row],[Location]],TblDom[],2,FALSE)&lt;&gt;"International","D",IF(VLOOKUP(TblTrvlDetails[[#This Row],[Location]],TblDom[],2,FALSE)="International","I","")),"")</f>
        <v/>
      </c>
      <c r="F39"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9" s="133"/>
      <c r="H39" s="134">
        <v>0</v>
      </c>
      <c r="I39" s="134">
        <v>0</v>
      </c>
      <c r="J39" s="134">
        <v>0</v>
      </c>
      <c r="K39" s="134">
        <v>0</v>
      </c>
      <c r="L39"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9" s="135"/>
      <c r="N39" s="135"/>
      <c r="O39" s="130"/>
      <c r="P39" s="135"/>
      <c r="Q39" s="135"/>
      <c r="R39" s="135"/>
      <c r="S39" s="136">
        <f>IF(ISBLANK(TblTrvlDetails[[#This Row],[Location]]),0,IF(TblTrvlDetails[[#This Row],[D/I]]="I",VLOOKUP(TblTrvlDetails[[#This Row],[Location]],TblDom[],3,FALSE),VLOOKUP(TblTrvlDetails[[#This Row],[Location]],TblDom[],2,FALSE)))</f>
        <v>0</v>
      </c>
      <c r="T39"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9"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9"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9"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9" s="163">
        <f>IFERROR(SUM(L39:N39,P39:R39,(TblTrvlDetails[[#This Row],[Miles*]]*VLOOKUP("Car Mileage",TblTransport[#All],2,FALSE))),"")</f>
        <v>0</v>
      </c>
      <c r="Y39" s="169"/>
    </row>
    <row r="40" spans="2:25" ht="20.45" customHeight="1" x14ac:dyDescent="0.25">
      <c r="B40" s="129"/>
      <c r="C40" s="130"/>
      <c r="D40" s="131"/>
      <c r="E40" s="132" t="str">
        <f>_xlfn.IFNA(IF(VLOOKUP(TblTrvlDetails[[#This Row],[Location]],TblDom[],2,FALSE)&lt;&gt;"International","D",IF(VLOOKUP(TblTrvlDetails[[#This Row],[Location]],TblDom[],2,FALSE)="International","I","")),"")</f>
        <v/>
      </c>
      <c r="F40"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0" s="133"/>
      <c r="H40" s="134">
        <v>0</v>
      </c>
      <c r="I40" s="134">
        <v>0</v>
      </c>
      <c r="J40" s="134">
        <v>0</v>
      </c>
      <c r="K40" s="134">
        <v>0</v>
      </c>
      <c r="L40"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0" s="135"/>
      <c r="N40" s="135"/>
      <c r="O40" s="130"/>
      <c r="P40" s="135"/>
      <c r="Q40" s="135"/>
      <c r="R40" s="135"/>
      <c r="S40" s="136">
        <f>IF(ISBLANK(TblTrvlDetails[[#This Row],[Location]]),0,IF(TblTrvlDetails[[#This Row],[D/I]]="I",VLOOKUP(TblTrvlDetails[[#This Row],[Location]],TblDom[],3,FALSE),VLOOKUP(TblTrvlDetails[[#This Row],[Location]],TblDom[],2,FALSE)))</f>
        <v>0</v>
      </c>
      <c r="T40"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0"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0"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0"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0" s="163">
        <f>IFERROR(SUM(L40:N40,P40:R40,(TblTrvlDetails[[#This Row],[Miles*]]*VLOOKUP("Car Mileage",TblTransport[#All],2,FALSE))),"")</f>
        <v>0</v>
      </c>
      <c r="Y40" s="169"/>
    </row>
    <row r="41" spans="2:25" ht="20.45" customHeight="1" x14ac:dyDescent="0.25">
      <c r="B41" s="129"/>
      <c r="C41" s="130"/>
      <c r="D41" s="131"/>
      <c r="E41" s="132" t="str">
        <f>_xlfn.IFNA(IF(VLOOKUP(TblTrvlDetails[[#This Row],[Location]],TblDom[],2,FALSE)&lt;&gt;"International","D",IF(VLOOKUP(TblTrvlDetails[[#This Row],[Location]],TblDom[],2,FALSE)="International","I","")),"")</f>
        <v/>
      </c>
      <c r="F41"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1" s="133"/>
      <c r="H41" s="134">
        <v>0</v>
      </c>
      <c r="I41" s="134">
        <v>0</v>
      </c>
      <c r="J41" s="134">
        <v>0</v>
      </c>
      <c r="K41" s="134">
        <v>0</v>
      </c>
      <c r="L41"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1" s="135"/>
      <c r="N41" s="135"/>
      <c r="O41" s="130"/>
      <c r="P41" s="135"/>
      <c r="Q41" s="135"/>
      <c r="R41" s="135"/>
      <c r="S41" s="136">
        <f>IF(ISBLANK(TblTrvlDetails[[#This Row],[Location]]),0,IF(TblTrvlDetails[[#This Row],[D/I]]="I",VLOOKUP(TblTrvlDetails[[#This Row],[Location]],TblDom[],3,FALSE),VLOOKUP(TblTrvlDetails[[#This Row],[Location]],TblDom[],2,FALSE)))</f>
        <v>0</v>
      </c>
      <c r="T41"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1"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1"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1"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1" s="163">
        <f>IFERROR(SUM(L41:N41,P41:R41,(TblTrvlDetails[[#This Row],[Miles*]]*VLOOKUP("Car Mileage",TblTransport[#All],2,FALSE))),"")</f>
        <v>0</v>
      </c>
      <c r="Y41" s="169"/>
    </row>
    <row r="42" spans="2:25" ht="20.45" customHeight="1" x14ac:dyDescent="0.25">
      <c r="B42" s="129"/>
      <c r="C42" s="130"/>
      <c r="D42" s="131"/>
      <c r="E42" s="132" t="str">
        <f>_xlfn.IFNA(IF(VLOOKUP(TblTrvlDetails[[#This Row],[Location]],TblDom[],2,FALSE)&lt;&gt;"International","D",IF(VLOOKUP(TblTrvlDetails[[#This Row],[Location]],TblDom[],2,FALSE)="International","I","")),"")</f>
        <v/>
      </c>
      <c r="F42"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2" s="133"/>
      <c r="H42" s="134">
        <v>0</v>
      </c>
      <c r="I42" s="134">
        <v>0</v>
      </c>
      <c r="J42" s="134">
        <v>0</v>
      </c>
      <c r="K42" s="134">
        <v>0</v>
      </c>
      <c r="L42"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2" s="135"/>
      <c r="N42" s="135"/>
      <c r="O42" s="130"/>
      <c r="P42" s="135"/>
      <c r="Q42" s="135"/>
      <c r="R42" s="135"/>
      <c r="S42" s="136">
        <f>IF(ISBLANK(TblTrvlDetails[[#This Row],[Location]]),0,IF(TblTrvlDetails[[#This Row],[D/I]]="I",VLOOKUP(TblTrvlDetails[[#This Row],[Location]],TblDom[],3,FALSE),VLOOKUP(TblTrvlDetails[[#This Row],[Location]],TblDom[],2,FALSE)))</f>
        <v>0</v>
      </c>
      <c r="T42"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2"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2"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2"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2" s="163">
        <f>IFERROR(SUM(L42:N42,P42:R42,(TblTrvlDetails[[#This Row],[Miles*]]*VLOOKUP("Car Mileage",TblTransport[#All],2,FALSE))),"")</f>
        <v>0</v>
      </c>
      <c r="Y42" s="169"/>
    </row>
    <row r="43" spans="2:25" ht="20.45" customHeight="1" x14ac:dyDescent="0.25">
      <c r="B43" s="129"/>
      <c r="C43" s="130"/>
      <c r="D43" s="131"/>
      <c r="E43" s="132" t="str">
        <f>_xlfn.IFNA(IF(VLOOKUP(TblTrvlDetails[[#This Row],[Location]],TblDom[],2,FALSE)&lt;&gt;"International","D",IF(VLOOKUP(TblTrvlDetails[[#This Row],[Location]],TblDom[],2,FALSE)="International","I","")),"")</f>
        <v/>
      </c>
      <c r="F43"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3" s="133"/>
      <c r="H43" s="134">
        <v>0</v>
      </c>
      <c r="I43" s="134">
        <v>0</v>
      </c>
      <c r="J43" s="134">
        <v>0</v>
      </c>
      <c r="K43" s="134">
        <v>0</v>
      </c>
      <c r="L43"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3" s="135"/>
      <c r="N43" s="135"/>
      <c r="O43" s="130"/>
      <c r="P43" s="135"/>
      <c r="Q43" s="135"/>
      <c r="R43" s="135"/>
      <c r="S43" s="136">
        <f>IF(ISBLANK(TblTrvlDetails[[#This Row],[Location]]),0,IF(TblTrvlDetails[[#This Row],[D/I]]="I",VLOOKUP(TblTrvlDetails[[#This Row],[Location]],TblDom[],3,FALSE),VLOOKUP(TblTrvlDetails[[#This Row],[Location]],TblDom[],2,FALSE)))</f>
        <v>0</v>
      </c>
      <c r="T43"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3"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3"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3"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3" s="163">
        <f>IFERROR(SUM(L43:N43,P43:R43,(TblTrvlDetails[[#This Row],[Miles*]]*VLOOKUP("Car Mileage",TblTransport[#All],2,FALSE))),"")</f>
        <v>0</v>
      </c>
      <c r="Y43" s="169"/>
    </row>
    <row r="44" spans="2:25" ht="20.45" customHeight="1" x14ac:dyDescent="0.25">
      <c r="B44" s="129"/>
      <c r="C44" s="130"/>
      <c r="D44" s="131"/>
      <c r="E44" s="132" t="str">
        <f>_xlfn.IFNA(IF(VLOOKUP(TblTrvlDetails[[#This Row],[Location]],TblDom[],2,FALSE)&lt;&gt;"International","D",IF(VLOOKUP(TblTrvlDetails[[#This Row],[Location]],TblDom[],2,FALSE)="International","I","")),"")</f>
        <v/>
      </c>
      <c r="F44"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4" s="133"/>
      <c r="H44" s="134">
        <v>0</v>
      </c>
      <c r="I44" s="134">
        <v>0</v>
      </c>
      <c r="J44" s="134">
        <v>0</v>
      </c>
      <c r="K44" s="134">
        <v>0</v>
      </c>
      <c r="L44"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4" s="135"/>
      <c r="N44" s="135"/>
      <c r="O44" s="130"/>
      <c r="P44" s="135"/>
      <c r="Q44" s="135"/>
      <c r="R44" s="135"/>
      <c r="S44" s="136">
        <f>IF(ISBLANK(TblTrvlDetails[[#This Row],[Location]]),0,IF(TblTrvlDetails[[#This Row],[D/I]]="I",VLOOKUP(TblTrvlDetails[[#This Row],[Location]],TblDom[],3,FALSE),VLOOKUP(TblTrvlDetails[[#This Row],[Location]],TblDom[],2,FALSE)))</f>
        <v>0</v>
      </c>
      <c r="T44"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4"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4"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4"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4" s="163">
        <f>IFERROR(SUM(L44:N44,P44:R44,(TblTrvlDetails[[#This Row],[Miles*]]*VLOOKUP("Car Mileage",TblTransport[#All],2,FALSE))),"")</f>
        <v>0</v>
      </c>
      <c r="Y44" s="169"/>
    </row>
    <row r="45" spans="2:25" ht="20.25" customHeight="1" x14ac:dyDescent="0.25">
      <c r="B45" s="129"/>
      <c r="C45" s="130"/>
      <c r="D45" s="131"/>
      <c r="E45" s="132" t="str">
        <f>_xlfn.IFNA(IF(VLOOKUP(TblTrvlDetails[[#This Row],[Location]],TblDom[],2,FALSE)&lt;&gt;"International","D",IF(VLOOKUP(TblTrvlDetails[[#This Row],[Location]],TblDom[],2,FALSE)="International","I","")),"")</f>
        <v/>
      </c>
      <c r="F45"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5" s="133"/>
      <c r="H45" s="134">
        <v>0</v>
      </c>
      <c r="I45" s="134">
        <v>0</v>
      </c>
      <c r="J45" s="134">
        <v>0</v>
      </c>
      <c r="K45" s="134">
        <v>0</v>
      </c>
      <c r="L45"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5" s="135"/>
      <c r="N45" s="135"/>
      <c r="O45" s="130"/>
      <c r="P45" s="135"/>
      <c r="Q45" s="135"/>
      <c r="R45" s="135"/>
      <c r="S45" s="136">
        <f>IF(ISBLANK(TblTrvlDetails[[#This Row],[Location]]),0,IF(TblTrvlDetails[[#This Row],[D/I]]="I",VLOOKUP(TblTrvlDetails[[#This Row],[Location]],TblDom[],3,FALSE),VLOOKUP(TblTrvlDetails[[#This Row],[Location]],TblDom[],2,FALSE)))</f>
        <v>0</v>
      </c>
      <c r="T45"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5"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5"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5"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5" s="163">
        <f>IFERROR(SUM(L45:N45,P45:R45,(TblTrvlDetails[[#This Row],[Miles*]]*VLOOKUP("Car Mileage",TblTransport[#All],2,FALSE))),"")</f>
        <v>0</v>
      </c>
      <c r="Y45" s="169"/>
    </row>
    <row r="46" spans="2:25" ht="20.45" customHeight="1" x14ac:dyDescent="0.25">
      <c r="B46" s="129"/>
      <c r="C46" s="130"/>
      <c r="D46" s="131"/>
      <c r="E46" s="132" t="str">
        <f>_xlfn.IFNA(IF(VLOOKUP(TblTrvlDetails[[#This Row],[Location]],TblDom[],2,FALSE)&lt;&gt;"International","D",IF(VLOOKUP(TblTrvlDetails[[#This Row],[Location]],TblDom[],2,FALSE)="International","I","")),"")</f>
        <v/>
      </c>
      <c r="F46"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6" s="133"/>
      <c r="H46" s="134">
        <v>0</v>
      </c>
      <c r="I46" s="134">
        <v>0</v>
      </c>
      <c r="J46" s="134">
        <v>0</v>
      </c>
      <c r="K46" s="134">
        <v>0</v>
      </c>
      <c r="L46"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6" s="135"/>
      <c r="N46" s="135"/>
      <c r="O46" s="130"/>
      <c r="P46" s="135"/>
      <c r="Q46" s="135"/>
      <c r="R46" s="135"/>
      <c r="S46" s="136">
        <f>IF(ISBLANK(TblTrvlDetails[[#This Row],[Location]]),0,IF(TblTrvlDetails[[#This Row],[D/I]]="I",VLOOKUP(TblTrvlDetails[[#This Row],[Location]],TblDom[],3,FALSE),VLOOKUP(TblTrvlDetails[[#This Row],[Location]],TblDom[],2,FALSE)))</f>
        <v>0</v>
      </c>
      <c r="T46"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6"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6"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6"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6" s="163">
        <f>IFERROR(SUM(L46:N46,P46:R46,(TblTrvlDetails[[#This Row],[Miles*]]*VLOOKUP("Car Mileage",TblTransport[#All],2,FALSE))),"")</f>
        <v>0</v>
      </c>
      <c r="Y46" s="169"/>
    </row>
    <row r="47" spans="2:25" ht="20.45" customHeight="1" x14ac:dyDescent="0.25">
      <c r="B47" s="129"/>
      <c r="C47" s="130"/>
      <c r="D47" s="131"/>
      <c r="E47" s="132" t="str">
        <f>_xlfn.IFNA(IF(VLOOKUP(TblTrvlDetails[[#This Row],[Location]],TblDom[],2,FALSE)&lt;&gt;"International","D",IF(VLOOKUP(TblTrvlDetails[[#This Row],[Location]],TblDom[],2,FALSE)="International","I","")),"")</f>
        <v/>
      </c>
      <c r="F47"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7" s="133"/>
      <c r="H47" s="134">
        <v>0</v>
      </c>
      <c r="I47" s="134">
        <v>0</v>
      </c>
      <c r="J47" s="134">
        <v>0</v>
      </c>
      <c r="K47" s="134">
        <v>0</v>
      </c>
      <c r="L47"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7" s="135"/>
      <c r="N47" s="135"/>
      <c r="O47" s="130"/>
      <c r="P47" s="135"/>
      <c r="Q47" s="135"/>
      <c r="R47" s="135"/>
      <c r="S47" s="136">
        <f>IF(ISBLANK(TblTrvlDetails[[#This Row],[Location]]),0,IF(TblTrvlDetails[[#This Row],[D/I]]="I",VLOOKUP(TblTrvlDetails[[#This Row],[Location]],TblDom[],3,FALSE),VLOOKUP(TblTrvlDetails[[#This Row],[Location]],TblDom[],2,FALSE)))</f>
        <v>0</v>
      </c>
      <c r="T47"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7"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7"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7"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7" s="163">
        <f>IFERROR(SUM(L47:N47,P47:R47,(TblTrvlDetails[[#This Row],[Miles*]]*VLOOKUP("Car Mileage",TblTransport[#All],2,FALSE))),"")</f>
        <v>0</v>
      </c>
      <c r="Y47" s="169"/>
    </row>
    <row r="48" spans="2:25" ht="20.45" customHeight="1" x14ac:dyDescent="0.25">
      <c r="B48" s="129"/>
      <c r="C48" s="130"/>
      <c r="D48" s="131"/>
      <c r="E48" s="132" t="str">
        <f>_xlfn.IFNA(IF(VLOOKUP(TblTrvlDetails[[#This Row],[Location]],TblDom[],2,FALSE)&lt;&gt;"International","D",IF(VLOOKUP(TblTrvlDetails[[#This Row],[Location]],TblDom[],2,FALSE)="International","I","")),"")</f>
        <v/>
      </c>
      <c r="F48"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8" s="133"/>
      <c r="H48" s="134">
        <v>0</v>
      </c>
      <c r="I48" s="134">
        <v>0</v>
      </c>
      <c r="J48" s="134">
        <v>0</v>
      </c>
      <c r="K48" s="134">
        <v>0</v>
      </c>
      <c r="L48"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8" s="135"/>
      <c r="N48" s="135"/>
      <c r="O48" s="130"/>
      <c r="P48" s="135"/>
      <c r="Q48" s="135"/>
      <c r="R48" s="135"/>
      <c r="S48" s="136">
        <f>IF(ISBLANK(TblTrvlDetails[[#This Row],[Location]]),0,IF(TblTrvlDetails[[#This Row],[D/I]]="I",VLOOKUP(TblTrvlDetails[[#This Row],[Location]],TblDom[],3,FALSE),VLOOKUP(TblTrvlDetails[[#This Row],[Location]],TblDom[],2,FALSE)))</f>
        <v>0</v>
      </c>
      <c r="T48"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8"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8"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8"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8" s="163">
        <f>IFERROR(SUM(L48:N48,P48:R48,(TblTrvlDetails[[#This Row],[Miles*]]*VLOOKUP("Car Mileage",TblTransport[#All],2,FALSE))),"")</f>
        <v>0</v>
      </c>
      <c r="Y48" s="169"/>
    </row>
    <row r="49" spans="2:25" ht="20.45" customHeight="1" x14ac:dyDescent="0.25">
      <c r="B49" s="129"/>
      <c r="C49" s="130"/>
      <c r="D49" s="131"/>
      <c r="E49" s="132" t="str">
        <f>_xlfn.IFNA(IF(VLOOKUP(TblTrvlDetails[[#This Row],[Location]],TblDom[],2,FALSE)&lt;&gt;"International","D",IF(VLOOKUP(TblTrvlDetails[[#This Row],[Location]],TblDom[],2,FALSE)="International","I","")),"")</f>
        <v/>
      </c>
      <c r="F49"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9" s="133"/>
      <c r="H49" s="134">
        <v>0</v>
      </c>
      <c r="I49" s="134">
        <v>0</v>
      </c>
      <c r="J49" s="134">
        <v>0</v>
      </c>
      <c r="K49" s="134">
        <v>0</v>
      </c>
      <c r="L49"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9" s="135"/>
      <c r="N49" s="135"/>
      <c r="O49" s="130"/>
      <c r="P49" s="135"/>
      <c r="Q49" s="135"/>
      <c r="R49" s="135"/>
      <c r="S49" s="136">
        <f>IF(ISBLANK(TblTrvlDetails[[#This Row],[Location]]),0,IF(TblTrvlDetails[[#This Row],[D/I]]="I",VLOOKUP(TblTrvlDetails[[#This Row],[Location]],TblDom[],3,FALSE),VLOOKUP(TblTrvlDetails[[#This Row],[Location]],TblDom[],2,FALSE)))</f>
        <v>0</v>
      </c>
      <c r="T49"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9"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9"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9"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9" s="163">
        <f>IFERROR(SUM(L49:N49,P49:R49,(TblTrvlDetails[[#This Row],[Miles*]]*VLOOKUP("Car Mileage",TblTransport[#All],2,FALSE))),"")</f>
        <v>0</v>
      </c>
      <c r="Y49" s="169"/>
    </row>
    <row r="50" spans="2:25" ht="20.45" customHeight="1" x14ac:dyDescent="0.25">
      <c r="B50" s="129"/>
      <c r="C50" s="130"/>
      <c r="D50" s="131"/>
      <c r="E50" s="132" t="str">
        <f>_xlfn.IFNA(IF(VLOOKUP(TblTrvlDetails[[#This Row],[Location]],TblDom[],2,FALSE)&lt;&gt;"International","D",IF(VLOOKUP(TblTrvlDetails[[#This Row],[Location]],TblDom[],2,FALSE)="International","I","")),"")</f>
        <v/>
      </c>
      <c r="F50"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0" s="133"/>
      <c r="H50" s="134">
        <v>0</v>
      </c>
      <c r="I50" s="134">
        <v>0</v>
      </c>
      <c r="J50" s="134">
        <v>0</v>
      </c>
      <c r="K50" s="134">
        <v>0</v>
      </c>
      <c r="L50"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0" s="135"/>
      <c r="N50" s="135"/>
      <c r="O50" s="130"/>
      <c r="P50" s="135"/>
      <c r="Q50" s="135"/>
      <c r="R50" s="135"/>
      <c r="S50" s="136">
        <f>IF(ISBLANK(TblTrvlDetails[[#This Row],[Location]]),0,IF(TblTrvlDetails[[#This Row],[D/I]]="I",VLOOKUP(TblTrvlDetails[[#This Row],[Location]],TblDom[],3,FALSE),VLOOKUP(TblTrvlDetails[[#This Row],[Location]],TblDom[],2,FALSE)))</f>
        <v>0</v>
      </c>
      <c r="T50"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0"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0"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0"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0" s="163">
        <f>IFERROR(SUM(L50:N50,P50:R50,(TblTrvlDetails[[#This Row],[Miles*]]*VLOOKUP("Car Mileage",TblTransport[#All],2,FALSE))),"")</f>
        <v>0</v>
      </c>
      <c r="Y50" s="169"/>
    </row>
    <row r="51" spans="2:25" ht="20.45" customHeight="1" x14ac:dyDescent="0.25">
      <c r="B51" s="129"/>
      <c r="C51" s="130"/>
      <c r="D51" s="131"/>
      <c r="E51" s="132" t="str">
        <f>_xlfn.IFNA(IF(VLOOKUP(TblTrvlDetails[[#This Row],[Location]],TblDom[],2,FALSE)&lt;&gt;"International","D",IF(VLOOKUP(TblTrvlDetails[[#This Row],[Location]],TblDom[],2,FALSE)="International","I","")),"")</f>
        <v/>
      </c>
      <c r="F51"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1" s="133"/>
      <c r="H51" s="134">
        <v>0</v>
      </c>
      <c r="I51" s="134">
        <v>0</v>
      </c>
      <c r="J51" s="134">
        <v>0</v>
      </c>
      <c r="K51" s="134">
        <v>0</v>
      </c>
      <c r="L51"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1" s="135"/>
      <c r="N51" s="135"/>
      <c r="O51" s="130"/>
      <c r="P51" s="135"/>
      <c r="Q51" s="135"/>
      <c r="R51" s="135"/>
      <c r="S51" s="136">
        <f>IF(ISBLANK(TblTrvlDetails[[#This Row],[Location]]),0,IF(TblTrvlDetails[[#This Row],[D/I]]="I",VLOOKUP(TblTrvlDetails[[#This Row],[Location]],TblDom[],3,FALSE),VLOOKUP(TblTrvlDetails[[#This Row],[Location]],TblDom[],2,FALSE)))</f>
        <v>0</v>
      </c>
      <c r="T51"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1"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1"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1"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1" s="163">
        <f>IFERROR(SUM(L51:N51,P51:R51,(TblTrvlDetails[[#This Row],[Miles*]]*VLOOKUP("Car Mileage",TblTransport[#All],2,FALSE))),"")</f>
        <v>0</v>
      </c>
      <c r="Y51" s="169"/>
    </row>
    <row r="52" spans="2:25" ht="20.45" customHeight="1" x14ac:dyDescent="0.25">
      <c r="B52" s="129"/>
      <c r="C52" s="130"/>
      <c r="D52" s="131"/>
      <c r="E52" s="132" t="str">
        <f>_xlfn.IFNA(IF(VLOOKUP(TblTrvlDetails[[#This Row],[Location]],TblDom[],2,FALSE)&lt;&gt;"International","D",IF(VLOOKUP(TblTrvlDetails[[#This Row],[Location]],TblDom[],2,FALSE)="International","I","")),"")</f>
        <v/>
      </c>
      <c r="F52"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2" s="133"/>
      <c r="H52" s="134">
        <v>0</v>
      </c>
      <c r="I52" s="134">
        <v>0</v>
      </c>
      <c r="J52" s="134">
        <v>0</v>
      </c>
      <c r="K52" s="134">
        <v>0</v>
      </c>
      <c r="L52"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2" s="135"/>
      <c r="N52" s="135"/>
      <c r="O52" s="130"/>
      <c r="P52" s="135"/>
      <c r="Q52" s="135"/>
      <c r="R52" s="135"/>
      <c r="S52" s="136">
        <f>IF(ISBLANK(TblTrvlDetails[[#This Row],[Location]]),0,IF(TblTrvlDetails[[#This Row],[D/I]]="I",VLOOKUP(TblTrvlDetails[[#This Row],[Location]],TblDom[],3,FALSE),VLOOKUP(TblTrvlDetails[[#This Row],[Location]],TblDom[],2,FALSE)))</f>
        <v>0</v>
      </c>
      <c r="T52"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2"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2"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2"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2" s="163">
        <f>IFERROR(SUM(L52:N52,P52:R52,(TblTrvlDetails[[#This Row],[Miles*]]*VLOOKUP("Car Mileage",TblTransport[#All],2,FALSE))),"")</f>
        <v>0</v>
      </c>
      <c r="Y52" s="169"/>
    </row>
    <row r="53" spans="2:25" ht="20.45" customHeight="1" x14ac:dyDescent="0.25">
      <c r="B53" s="129"/>
      <c r="C53" s="130"/>
      <c r="D53" s="131"/>
      <c r="E53" s="132" t="str">
        <f>_xlfn.IFNA(IF(VLOOKUP(TblTrvlDetails[[#This Row],[Location]],TblDom[],2,FALSE)&lt;&gt;"International","D",IF(VLOOKUP(TblTrvlDetails[[#This Row],[Location]],TblDom[],2,FALSE)="International","I","")),"")</f>
        <v/>
      </c>
      <c r="F53"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3" s="133"/>
      <c r="H53" s="134">
        <v>0</v>
      </c>
      <c r="I53" s="134">
        <v>0</v>
      </c>
      <c r="J53" s="134">
        <v>0</v>
      </c>
      <c r="K53" s="134">
        <v>0</v>
      </c>
      <c r="L53"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3" s="135"/>
      <c r="N53" s="135"/>
      <c r="O53" s="130"/>
      <c r="P53" s="135"/>
      <c r="Q53" s="135"/>
      <c r="R53" s="135"/>
      <c r="S53" s="136">
        <f>IF(ISBLANK(TblTrvlDetails[[#This Row],[Location]]),0,IF(TblTrvlDetails[[#This Row],[D/I]]="I",VLOOKUP(TblTrvlDetails[[#This Row],[Location]],TblDom[],3,FALSE),VLOOKUP(TblTrvlDetails[[#This Row],[Location]],TblDom[],2,FALSE)))</f>
        <v>0</v>
      </c>
      <c r="T53"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3"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3"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3"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3" s="163">
        <f>IFERROR(SUM(L53:N53,P53:R53,(TblTrvlDetails[[#This Row],[Miles*]]*VLOOKUP("Car Mileage",TblTransport[#All],2,FALSE))),"")</f>
        <v>0</v>
      </c>
      <c r="Y53" s="169"/>
    </row>
    <row r="54" spans="2:25" ht="20.45" customHeight="1" x14ac:dyDescent="0.25">
      <c r="B54" s="129"/>
      <c r="C54" s="130"/>
      <c r="D54" s="131"/>
      <c r="E54" s="132" t="str">
        <f>_xlfn.IFNA(IF(VLOOKUP(TblTrvlDetails[[#This Row],[Location]],TblDom[],2,FALSE)&lt;&gt;"International","D",IF(VLOOKUP(TblTrvlDetails[[#This Row],[Location]],TblDom[],2,FALSE)="International","I","")),"")</f>
        <v/>
      </c>
      <c r="F54"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4" s="133"/>
      <c r="H54" s="134">
        <v>0</v>
      </c>
      <c r="I54" s="134">
        <v>0</v>
      </c>
      <c r="J54" s="134">
        <v>0</v>
      </c>
      <c r="K54" s="134">
        <v>0</v>
      </c>
      <c r="L54"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4" s="135"/>
      <c r="N54" s="135"/>
      <c r="O54" s="130"/>
      <c r="P54" s="135"/>
      <c r="Q54" s="135"/>
      <c r="R54" s="135"/>
      <c r="S54" s="136">
        <f>IF(ISBLANK(TblTrvlDetails[[#This Row],[Location]]),0,IF(TblTrvlDetails[[#This Row],[D/I]]="I",VLOOKUP(TblTrvlDetails[[#This Row],[Location]],TblDom[],3,FALSE),VLOOKUP(TblTrvlDetails[[#This Row],[Location]],TblDom[],2,FALSE)))</f>
        <v>0</v>
      </c>
      <c r="T54"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4"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4"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4"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4" s="163">
        <f>IFERROR(SUM(L54:N54,P54:R54,(TblTrvlDetails[[#This Row],[Miles*]]*VLOOKUP("Car Mileage",TblTransport[#All],2,FALSE))),"")</f>
        <v>0</v>
      </c>
      <c r="Y54" s="169"/>
    </row>
    <row r="55" spans="2:25" ht="20.45" customHeight="1" x14ac:dyDescent="0.25">
      <c r="B55" s="129"/>
      <c r="C55" s="130"/>
      <c r="D55" s="131"/>
      <c r="E55" s="132" t="str">
        <f>_xlfn.IFNA(IF(VLOOKUP(TblTrvlDetails[[#This Row],[Location]],TblDom[],2,FALSE)&lt;&gt;"International","D",IF(VLOOKUP(TblTrvlDetails[[#This Row],[Location]],TblDom[],2,FALSE)="International","I","")),"")</f>
        <v/>
      </c>
      <c r="F55"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5" s="133"/>
      <c r="H55" s="134">
        <v>0</v>
      </c>
      <c r="I55" s="134">
        <v>0</v>
      </c>
      <c r="J55" s="134">
        <v>0</v>
      </c>
      <c r="K55" s="134">
        <v>0</v>
      </c>
      <c r="L55"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5" s="135"/>
      <c r="N55" s="135"/>
      <c r="O55" s="130"/>
      <c r="P55" s="135"/>
      <c r="Q55" s="135"/>
      <c r="R55" s="135"/>
      <c r="S55" s="136">
        <f>IF(ISBLANK(TblTrvlDetails[[#This Row],[Location]]),0,IF(TblTrvlDetails[[#This Row],[D/I]]="I",VLOOKUP(TblTrvlDetails[[#This Row],[Location]],TblDom[],3,FALSE),VLOOKUP(TblTrvlDetails[[#This Row],[Location]],TblDom[],2,FALSE)))</f>
        <v>0</v>
      </c>
      <c r="T55"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5"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5"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5"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5" s="163">
        <f>IFERROR(SUM(L55:N55,P55:R55,(TblTrvlDetails[[#This Row],[Miles*]]*VLOOKUP("Car Mileage",TblTransport[#All],2,FALSE))),"")</f>
        <v>0</v>
      </c>
      <c r="Y55" s="169"/>
    </row>
    <row r="56" spans="2:25" ht="20.45" customHeight="1" x14ac:dyDescent="0.25">
      <c r="B56" s="129"/>
      <c r="C56" s="130"/>
      <c r="D56" s="131"/>
      <c r="E56" s="132" t="str">
        <f>_xlfn.IFNA(IF(VLOOKUP(TblTrvlDetails[[#This Row],[Location]],TblDom[],2,FALSE)&lt;&gt;"International","D",IF(VLOOKUP(TblTrvlDetails[[#This Row],[Location]],TblDom[],2,FALSE)="International","I","")),"")</f>
        <v/>
      </c>
      <c r="F56"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6" s="133"/>
      <c r="H56" s="134">
        <v>0</v>
      </c>
      <c r="I56" s="134">
        <v>0</v>
      </c>
      <c r="J56" s="134">
        <v>0</v>
      </c>
      <c r="K56" s="134">
        <v>0</v>
      </c>
      <c r="L56"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6" s="135"/>
      <c r="N56" s="135"/>
      <c r="O56" s="130"/>
      <c r="P56" s="135"/>
      <c r="Q56" s="135"/>
      <c r="R56" s="135"/>
      <c r="S56" s="136">
        <f>IF(ISBLANK(TblTrvlDetails[[#This Row],[Location]]),0,IF(TblTrvlDetails[[#This Row],[D/I]]="I",VLOOKUP(TblTrvlDetails[[#This Row],[Location]],TblDom[],3,FALSE),VLOOKUP(TblTrvlDetails[[#This Row],[Location]],TblDom[],2,FALSE)))</f>
        <v>0</v>
      </c>
      <c r="T56"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6"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6"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6"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6" s="163">
        <f>IFERROR(SUM(L56:N56,P56:R56,(TblTrvlDetails[[#This Row],[Miles*]]*VLOOKUP("Car Mileage",TblTransport[#All],2,FALSE))),"")</f>
        <v>0</v>
      </c>
      <c r="Y56" s="169"/>
    </row>
    <row r="57" spans="2:25" ht="20.45" customHeight="1" x14ac:dyDescent="0.25">
      <c r="B57" s="129"/>
      <c r="C57" s="130"/>
      <c r="D57" s="131"/>
      <c r="E57" s="132" t="str">
        <f>_xlfn.IFNA(IF(VLOOKUP(TblTrvlDetails[[#This Row],[Location]],TblDom[],2,FALSE)&lt;&gt;"International","D",IF(VLOOKUP(TblTrvlDetails[[#This Row],[Location]],TblDom[],2,FALSE)="International","I","")),"")</f>
        <v/>
      </c>
      <c r="F57"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7" s="133"/>
      <c r="H57" s="134">
        <v>0</v>
      </c>
      <c r="I57" s="134">
        <v>0</v>
      </c>
      <c r="J57" s="134">
        <v>0</v>
      </c>
      <c r="K57" s="134">
        <v>0</v>
      </c>
      <c r="L57"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7" s="135"/>
      <c r="N57" s="135"/>
      <c r="O57" s="130"/>
      <c r="P57" s="135"/>
      <c r="Q57" s="135"/>
      <c r="R57" s="135"/>
      <c r="S57" s="136">
        <f>IF(ISBLANK(TblTrvlDetails[[#This Row],[Location]]),0,IF(TblTrvlDetails[[#This Row],[D/I]]="I",VLOOKUP(TblTrvlDetails[[#This Row],[Location]],TblDom[],3,FALSE),VLOOKUP(TblTrvlDetails[[#This Row],[Location]],TblDom[],2,FALSE)))</f>
        <v>0</v>
      </c>
      <c r="T57"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7"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7"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7"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7" s="163">
        <f>IFERROR(SUM(L57:N57,P57:R57,(TblTrvlDetails[[#This Row],[Miles*]]*VLOOKUP("Car Mileage",TblTransport[#All],2,FALSE))),"")</f>
        <v>0</v>
      </c>
      <c r="Y57" s="169"/>
    </row>
    <row r="58" spans="2:25" ht="20.45" customHeight="1" x14ac:dyDescent="0.25">
      <c r="B58" s="129"/>
      <c r="C58" s="130"/>
      <c r="D58" s="131"/>
      <c r="E58" s="132" t="str">
        <f>_xlfn.IFNA(IF(VLOOKUP(TblTrvlDetails[[#This Row],[Location]],TblDom[],2,FALSE)&lt;&gt;"International","D",IF(VLOOKUP(TblTrvlDetails[[#This Row],[Location]],TblDom[],2,FALSE)="International","I","")),"")</f>
        <v/>
      </c>
      <c r="F58"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8" s="133"/>
      <c r="H58" s="134">
        <v>0</v>
      </c>
      <c r="I58" s="134">
        <v>0</v>
      </c>
      <c r="J58" s="134">
        <v>0</v>
      </c>
      <c r="K58" s="134">
        <v>0</v>
      </c>
      <c r="L58"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8" s="135"/>
      <c r="N58" s="135"/>
      <c r="O58" s="130"/>
      <c r="P58" s="135"/>
      <c r="Q58" s="135"/>
      <c r="R58" s="135"/>
      <c r="S58" s="136">
        <f>IF(ISBLANK(TblTrvlDetails[[#This Row],[Location]]),0,IF(TblTrvlDetails[[#This Row],[D/I]]="I",VLOOKUP(TblTrvlDetails[[#This Row],[Location]],TblDom[],3,FALSE),VLOOKUP(TblTrvlDetails[[#This Row],[Location]],TblDom[],2,FALSE)))</f>
        <v>0</v>
      </c>
      <c r="T58"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8"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8"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8"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8" s="163">
        <f>IFERROR(SUM(L58:N58,P58:R58,(TblTrvlDetails[[#This Row],[Miles*]]*VLOOKUP("Car Mileage",TblTransport[#All],2,FALSE))),"")</f>
        <v>0</v>
      </c>
      <c r="Y58" s="169"/>
    </row>
    <row r="59" spans="2:25" ht="20.45" customHeight="1" x14ac:dyDescent="0.25">
      <c r="B59" s="129"/>
      <c r="C59" s="130"/>
      <c r="D59" s="131"/>
      <c r="E59" s="132" t="str">
        <f>_xlfn.IFNA(IF(VLOOKUP(TblTrvlDetails[[#This Row],[Location]],TblDom[],2,FALSE)&lt;&gt;"International","D",IF(VLOOKUP(TblTrvlDetails[[#This Row],[Location]],TblDom[],2,FALSE)="International","I","")),"")</f>
        <v/>
      </c>
      <c r="F59" s="16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9" s="133"/>
      <c r="H59" s="134">
        <v>0</v>
      </c>
      <c r="I59" s="134">
        <v>0</v>
      </c>
      <c r="J59" s="134">
        <v>0</v>
      </c>
      <c r="K59" s="134">
        <v>0</v>
      </c>
      <c r="L59" s="16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9" s="135"/>
      <c r="N59" s="135"/>
      <c r="O59" s="130"/>
      <c r="P59" s="135"/>
      <c r="Q59" s="135"/>
      <c r="R59" s="135"/>
      <c r="S59" s="136">
        <f>IF(ISBLANK(TblTrvlDetails[[#This Row],[Location]]),0,IF(TblTrvlDetails[[#This Row],[D/I]]="I",VLOOKUP(TblTrvlDetails[[#This Row],[Location]],TblDom[],3,FALSE),VLOOKUP(TblTrvlDetails[[#This Row],[Location]],TblDom[],2,FALSE)))</f>
        <v>0</v>
      </c>
      <c r="T59" s="132">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9" s="132">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9" s="132">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9" s="1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9" s="163">
        <f>IFERROR(SUM(L59:N59,P59:R59,(TblTrvlDetails[[#This Row],[Miles*]]*VLOOKUP("Car Mileage",TblTransport[#All],2,FALSE))),"")</f>
        <v>0</v>
      </c>
      <c r="Y59" s="169"/>
    </row>
    <row r="60" spans="2:25" ht="20.45" customHeight="1" x14ac:dyDescent="0.25">
      <c r="B60" s="137"/>
      <c r="C60" s="138"/>
      <c r="D60" s="139"/>
      <c r="E60" s="140" t="str">
        <f>_xlfn.IFNA(IF(VLOOKUP(TblTrvlDetails[[#This Row],[Location]],TblDom[],2,FALSE)&lt;&gt;"International","D",IF(VLOOKUP(TblTrvlDetails[[#This Row],[Location]],TblDom[],2,FALSE)="International","I","")),"")</f>
        <v/>
      </c>
      <c r="F60"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0" s="141"/>
      <c r="H60" s="142">
        <f>0</f>
        <v>0</v>
      </c>
      <c r="I60" s="142">
        <f>0</f>
        <v>0</v>
      </c>
      <c r="J60" s="142">
        <f>0</f>
        <v>0</v>
      </c>
      <c r="K60" s="142">
        <f>0</f>
        <v>0</v>
      </c>
      <c r="L60"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0" s="143"/>
      <c r="N60" s="143"/>
      <c r="O60" s="138"/>
      <c r="P60" s="143"/>
      <c r="Q60" s="143"/>
      <c r="R60" s="143"/>
      <c r="S60" s="144">
        <f>IF(ISBLANK(TblTrvlDetails[[#This Row],[Location]]),0,IF(TblTrvlDetails[[#This Row],[D/I]]="I",VLOOKUP(TblTrvlDetails[[#This Row],[Location]],TblDom[],3,FALSE),VLOOKUP(TblTrvlDetails[[#This Row],[Location]],TblDom[],2,FALSE)))</f>
        <v>0</v>
      </c>
      <c r="T60"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0"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0"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0"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0" s="163">
        <f>IFERROR(SUM(L60:N60,P60:R60,(TblTrvlDetails[[#This Row],[Miles*]]*VLOOKUP("Car Mileage",TblTransport[#All],2,FALSE))),"")</f>
        <v>0</v>
      </c>
      <c r="Y60" s="169"/>
    </row>
    <row r="61" spans="2:25" ht="20.45" customHeight="1" x14ac:dyDescent="0.25">
      <c r="B61" s="137"/>
      <c r="C61" s="138"/>
      <c r="D61" s="139"/>
      <c r="E61" s="140" t="str">
        <f>_xlfn.IFNA(IF(VLOOKUP(TblTrvlDetails[[#This Row],[Location]],TblDom[],2,FALSE)&lt;&gt;"International","D",IF(VLOOKUP(TblTrvlDetails[[#This Row],[Location]],TblDom[],2,FALSE)="International","I","")),"")</f>
        <v/>
      </c>
      <c r="F61"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1" s="141"/>
      <c r="H61" s="142">
        <f>0</f>
        <v>0</v>
      </c>
      <c r="I61" s="142">
        <f>0</f>
        <v>0</v>
      </c>
      <c r="J61" s="142">
        <f>0</f>
        <v>0</v>
      </c>
      <c r="K61" s="142">
        <f>0</f>
        <v>0</v>
      </c>
      <c r="L61"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1" s="143"/>
      <c r="N61" s="143"/>
      <c r="O61" s="138"/>
      <c r="P61" s="143"/>
      <c r="Q61" s="143"/>
      <c r="R61" s="143"/>
      <c r="S61" s="144">
        <f>IF(ISBLANK(TblTrvlDetails[[#This Row],[Location]]),0,IF(TblTrvlDetails[[#This Row],[D/I]]="I",VLOOKUP(TblTrvlDetails[[#This Row],[Location]],TblDom[],3,FALSE),VLOOKUP(TblTrvlDetails[[#This Row],[Location]],TblDom[],2,FALSE)))</f>
        <v>0</v>
      </c>
      <c r="T61"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1"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1"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1"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1" s="163">
        <f>IFERROR(SUM(L61:N61,P61:R61,(TblTrvlDetails[[#This Row],[Miles*]]*VLOOKUP("Car Mileage",TblTransport[#All],2,FALSE))),"")</f>
        <v>0</v>
      </c>
      <c r="Y61" s="169"/>
    </row>
    <row r="62" spans="2:25" ht="20.45" customHeight="1" x14ac:dyDescent="0.25">
      <c r="B62" s="137"/>
      <c r="C62" s="138"/>
      <c r="D62" s="139"/>
      <c r="E62" s="140" t="str">
        <f>_xlfn.IFNA(IF(VLOOKUP(TblTrvlDetails[[#This Row],[Location]],TblDom[],2,FALSE)&lt;&gt;"International","D",IF(VLOOKUP(TblTrvlDetails[[#This Row],[Location]],TblDom[],2,FALSE)="International","I","")),"")</f>
        <v/>
      </c>
      <c r="F62"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2" s="141"/>
      <c r="H62" s="142">
        <f>0</f>
        <v>0</v>
      </c>
      <c r="I62" s="142">
        <f>0</f>
        <v>0</v>
      </c>
      <c r="J62" s="142">
        <f>0</f>
        <v>0</v>
      </c>
      <c r="K62" s="142">
        <f>0</f>
        <v>0</v>
      </c>
      <c r="L62"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2" s="143"/>
      <c r="N62" s="143"/>
      <c r="O62" s="138"/>
      <c r="P62" s="143"/>
      <c r="Q62" s="143"/>
      <c r="R62" s="143"/>
      <c r="S62" s="144">
        <f>IF(ISBLANK(TblTrvlDetails[[#This Row],[Location]]),0,IF(TblTrvlDetails[[#This Row],[D/I]]="I",VLOOKUP(TblTrvlDetails[[#This Row],[Location]],TblDom[],3,FALSE),VLOOKUP(TblTrvlDetails[[#This Row],[Location]],TblDom[],2,FALSE)))</f>
        <v>0</v>
      </c>
      <c r="T62"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2"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2"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2"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2" s="163">
        <f>IFERROR(SUM(L62:N62,P62:R62,(TblTrvlDetails[[#This Row],[Miles*]]*VLOOKUP("Car Mileage",TblTransport[#All],2,FALSE))),"")</f>
        <v>0</v>
      </c>
      <c r="Y62" s="169"/>
    </row>
    <row r="63" spans="2:25" ht="20.45" customHeight="1" x14ac:dyDescent="0.25">
      <c r="B63" s="137"/>
      <c r="C63" s="138"/>
      <c r="D63" s="139"/>
      <c r="E63" s="140" t="str">
        <f>_xlfn.IFNA(IF(VLOOKUP(TblTrvlDetails[[#This Row],[Location]],TblDom[],2,FALSE)&lt;&gt;"International","D",IF(VLOOKUP(TblTrvlDetails[[#This Row],[Location]],TblDom[],2,FALSE)="International","I","")),"")</f>
        <v/>
      </c>
      <c r="F63"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3" s="141"/>
      <c r="H63" s="142">
        <f>0</f>
        <v>0</v>
      </c>
      <c r="I63" s="142">
        <f>0</f>
        <v>0</v>
      </c>
      <c r="J63" s="142">
        <f>0</f>
        <v>0</v>
      </c>
      <c r="K63" s="142">
        <f>0</f>
        <v>0</v>
      </c>
      <c r="L63"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3" s="143"/>
      <c r="N63" s="143"/>
      <c r="O63" s="138"/>
      <c r="P63" s="143"/>
      <c r="Q63" s="143"/>
      <c r="R63" s="143"/>
      <c r="S63" s="144">
        <f>IF(ISBLANK(TblTrvlDetails[[#This Row],[Location]]),0,IF(TblTrvlDetails[[#This Row],[D/I]]="I",VLOOKUP(TblTrvlDetails[[#This Row],[Location]],TblDom[],3,FALSE),VLOOKUP(TblTrvlDetails[[#This Row],[Location]],TblDom[],2,FALSE)))</f>
        <v>0</v>
      </c>
      <c r="T63"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3"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3"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3"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3" s="163">
        <f>IFERROR(SUM(L63:N63,P63:R63,(TblTrvlDetails[[#This Row],[Miles*]]*VLOOKUP("Car Mileage",TblTransport[#All],2,FALSE))),"")</f>
        <v>0</v>
      </c>
      <c r="Y63" s="169"/>
    </row>
    <row r="64" spans="2:25" ht="20.45" customHeight="1" x14ac:dyDescent="0.25">
      <c r="B64" s="137"/>
      <c r="C64" s="138"/>
      <c r="D64" s="139"/>
      <c r="E64" s="140" t="str">
        <f>_xlfn.IFNA(IF(VLOOKUP(TblTrvlDetails[[#This Row],[Location]],TblDom[],2,FALSE)&lt;&gt;"International","D",IF(VLOOKUP(TblTrvlDetails[[#This Row],[Location]],TblDom[],2,FALSE)="International","I","")),"")</f>
        <v/>
      </c>
      <c r="F64"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4" s="141"/>
      <c r="H64" s="142">
        <f>0</f>
        <v>0</v>
      </c>
      <c r="I64" s="142">
        <f>0</f>
        <v>0</v>
      </c>
      <c r="J64" s="142">
        <f>0</f>
        <v>0</v>
      </c>
      <c r="K64" s="142">
        <f>0</f>
        <v>0</v>
      </c>
      <c r="L64"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4" s="143"/>
      <c r="N64" s="143"/>
      <c r="O64" s="138"/>
      <c r="P64" s="143"/>
      <c r="Q64" s="143"/>
      <c r="R64" s="143"/>
      <c r="S64" s="144">
        <f>IF(ISBLANK(TblTrvlDetails[[#This Row],[Location]]),0,IF(TblTrvlDetails[[#This Row],[D/I]]="I",VLOOKUP(TblTrvlDetails[[#This Row],[Location]],TblDom[],3,FALSE),VLOOKUP(TblTrvlDetails[[#This Row],[Location]],TblDom[],2,FALSE)))</f>
        <v>0</v>
      </c>
      <c r="T64"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4"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4"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4"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4" s="163">
        <f>IFERROR(SUM(L64:N64,P64:R64,(TblTrvlDetails[[#This Row],[Miles*]]*VLOOKUP("Car Mileage",TblTransport[#All],2,FALSE))),"")</f>
        <v>0</v>
      </c>
      <c r="Y64" s="169"/>
    </row>
    <row r="65" spans="2:25" ht="20.45" customHeight="1" x14ac:dyDescent="0.25">
      <c r="B65" s="137"/>
      <c r="C65" s="138"/>
      <c r="D65" s="139"/>
      <c r="E65" s="140" t="str">
        <f>_xlfn.IFNA(IF(VLOOKUP(TblTrvlDetails[[#This Row],[Location]],TblDom[],2,FALSE)&lt;&gt;"International","D",IF(VLOOKUP(TblTrvlDetails[[#This Row],[Location]],TblDom[],2,FALSE)="International","I","")),"")</f>
        <v/>
      </c>
      <c r="F65"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5" s="141"/>
      <c r="H65" s="142">
        <f>0</f>
        <v>0</v>
      </c>
      <c r="I65" s="142">
        <f>0</f>
        <v>0</v>
      </c>
      <c r="J65" s="142">
        <f>0</f>
        <v>0</v>
      </c>
      <c r="K65" s="142">
        <f>0</f>
        <v>0</v>
      </c>
      <c r="L65"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5" s="143"/>
      <c r="N65" s="143"/>
      <c r="O65" s="138"/>
      <c r="P65" s="143"/>
      <c r="Q65" s="143"/>
      <c r="R65" s="143"/>
      <c r="S65" s="144">
        <f>IF(ISBLANK(TblTrvlDetails[[#This Row],[Location]]),0,IF(TblTrvlDetails[[#This Row],[D/I]]="I",VLOOKUP(TblTrvlDetails[[#This Row],[Location]],TblDom[],3,FALSE),VLOOKUP(TblTrvlDetails[[#This Row],[Location]],TblDom[],2,FALSE)))</f>
        <v>0</v>
      </c>
      <c r="T65"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5"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5"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5"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5" s="163">
        <f>IFERROR(SUM(L65:N65,P65:R65,(TblTrvlDetails[[#This Row],[Miles*]]*VLOOKUP("Car Mileage",TblTransport[#All],2,FALSE))),"")</f>
        <v>0</v>
      </c>
      <c r="Y65" s="169"/>
    </row>
    <row r="66" spans="2:25" ht="20.45" customHeight="1" x14ac:dyDescent="0.25">
      <c r="B66" s="137"/>
      <c r="C66" s="138"/>
      <c r="D66" s="139"/>
      <c r="E66" s="140" t="str">
        <f>_xlfn.IFNA(IF(VLOOKUP(TblTrvlDetails[[#This Row],[Location]],TblDom[],2,FALSE)&lt;&gt;"International","D",IF(VLOOKUP(TblTrvlDetails[[#This Row],[Location]],TblDom[],2,FALSE)="International","I","")),"")</f>
        <v/>
      </c>
      <c r="F66"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6" s="141"/>
      <c r="H66" s="142">
        <f>0</f>
        <v>0</v>
      </c>
      <c r="I66" s="142">
        <f>0</f>
        <v>0</v>
      </c>
      <c r="J66" s="142">
        <f>0</f>
        <v>0</v>
      </c>
      <c r="K66" s="142">
        <f>0</f>
        <v>0</v>
      </c>
      <c r="L66"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6" s="143"/>
      <c r="N66" s="143"/>
      <c r="O66" s="138"/>
      <c r="P66" s="143"/>
      <c r="Q66" s="143"/>
      <c r="R66" s="143"/>
      <c r="S66" s="144">
        <f>IF(ISBLANK(TblTrvlDetails[[#This Row],[Location]]),0,IF(TblTrvlDetails[[#This Row],[D/I]]="I",VLOOKUP(TblTrvlDetails[[#This Row],[Location]],TblDom[],3,FALSE),VLOOKUP(TblTrvlDetails[[#This Row],[Location]],TblDom[],2,FALSE)))</f>
        <v>0</v>
      </c>
      <c r="T66"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6"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6"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6"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6" s="163">
        <f>IFERROR(SUM(L66:N66,P66:R66,(TblTrvlDetails[[#This Row],[Miles*]]*VLOOKUP("Car Mileage",TblTransport[#All],2,FALSE))),"")</f>
        <v>0</v>
      </c>
      <c r="Y66" s="169"/>
    </row>
    <row r="67" spans="2:25" ht="20.45" customHeight="1" x14ac:dyDescent="0.25">
      <c r="B67" s="137"/>
      <c r="C67" s="138"/>
      <c r="D67" s="139"/>
      <c r="E67" s="140" t="str">
        <f>_xlfn.IFNA(IF(VLOOKUP(TblTrvlDetails[[#This Row],[Location]],TblDom[],2,FALSE)&lt;&gt;"International","D",IF(VLOOKUP(TblTrvlDetails[[#This Row],[Location]],TblDom[],2,FALSE)="International","I","")),"")</f>
        <v/>
      </c>
      <c r="F67"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7" s="141"/>
      <c r="H67" s="142">
        <f>0</f>
        <v>0</v>
      </c>
      <c r="I67" s="142">
        <f>0</f>
        <v>0</v>
      </c>
      <c r="J67" s="142">
        <f>0</f>
        <v>0</v>
      </c>
      <c r="K67" s="142">
        <f>0</f>
        <v>0</v>
      </c>
      <c r="L67"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7" s="143"/>
      <c r="N67" s="143"/>
      <c r="O67" s="138"/>
      <c r="P67" s="143"/>
      <c r="Q67" s="143"/>
      <c r="R67" s="143"/>
      <c r="S67" s="144">
        <f>IF(ISBLANK(TblTrvlDetails[[#This Row],[Location]]),0,IF(TblTrvlDetails[[#This Row],[D/I]]="I",VLOOKUP(TblTrvlDetails[[#This Row],[Location]],TblDom[],3,FALSE),VLOOKUP(TblTrvlDetails[[#This Row],[Location]],TblDom[],2,FALSE)))</f>
        <v>0</v>
      </c>
      <c r="T67"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7"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7"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7"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7" s="163">
        <f>IFERROR(SUM(L67:N67,P67:R67,(TblTrvlDetails[[#This Row],[Miles*]]*VLOOKUP("Car Mileage",TblTransport[#All],2,FALSE))),"")</f>
        <v>0</v>
      </c>
      <c r="Y67" s="169"/>
    </row>
    <row r="68" spans="2:25" ht="20.45" customHeight="1" x14ac:dyDescent="0.25">
      <c r="B68" s="137"/>
      <c r="C68" s="138"/>
      <c r="D68" s="139"/>
      <c r="E68" s="140" t="str">
        <f>_xlfn.IFNA(IF(VLOOKUP(TblTrvlDetails[[#This Row],[Location]],TblDom[],2,FALSE)&lt;&gt;"International","D",IF(VLOOKUP(TblTrvlDetails[[#This Row],[Location]],TblDom[],2,FALSE)="International","I","")),"")</f>
        <v/>
      </c>
      <c r="F68"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8" s="141"/>
      <c r="H68" s="142">
        <f>0</f>
        <v>0</v>
      </c>
      <c r="I68" s="142">
        <f>0</f>
        <v>0</v>
      </c>
      <c r="J68" s="142">
        <f>0</f>
        <v>0</v>
      </c>
      <c r="K68" s="142">
        <f>0</f>
        <v>0</v>
      </c>
      <c r="L68"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8" s="143"/>
      <c r="N68" s="143"/>
      <c r="O68" s="138"/>
      <c r="P68" s="143"/>
      <c r="Q68" s="143"/>
      <c r="R68" s="143"/>
      <c r="S68" s="144">
        <f>IF(ISBLANK(TblTrvlDetails[[#This Row],[Location]]),0,IF(TblTrvlDetails[[#This Row],[D/I]]="I",VLOOKUP(TblTrvlDetails[[#This Row],[Location]],TblDom[],3,FALSE),VLOOKUP(TblTrvlDetails[[#This Row],[Location]],TblDom[],2,FALSE)))</f>
        <v>0</v>
      </c>
      <c r="T68"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8"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8"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8"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8" s="163">
        <f>IFERROR(SUM(L68:N68,P68:R68,(TblTrvlDetails[[#This Row],[Miles*]]*VLOOKUP("Car Mileage",TblTransport[#All],2,FALSE))),"")</f>
        <v>0</v>
      </c>
      <c r="Y68" s="169"/>
    </row>
    <row r="69" spans="2:25" ht="20.45" customHeight="1" x14ac:dyDescent="0.25">
      <c r="B69" s="137"/>
      <c r="C69" s="138"/>
      <c r="D69" s="139"/>
      <c r="E69" s="140" t="str">
        <f>_xlfn.IFNA(IF(VLOOKUP(TblTrvlDetails[[#This Row],[Location]],TblDom[],2,FALSE)&lt;&gt;"International","D",IF(VLOOKUP(TblTrvlDetails[[#This Row],[Location]],TblDom[],2,FALSE)="International","I","")),"")</f>
        <v/>
      </c>
      <c r="F69"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9" s="141"/>
      <c r="H69" s="142">
        <f>0</f>
        <v>0</v>
      </c>
      <c r="I69" s="142">
        <f>0</f>
        <v>0</v>
      </c>
      <c r="J69" s="142">
        <f>0</f>
        <v>0</v>
      </c>
      <c r="K69" s="142">
        <f>0</f>
        <v>0</v>
      </c>
      <c r="L69"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9" s="143"/>
      <c r="N69" s="143"/>
      <c r="O69" s="138"/>
      <c r="P69" s="143"/>
      <c r="Q69" s="143"/>
      <c r="R69" s="143"/>
      <c r="S69" s="144">
        <f>IF(ISBLANK(TblTrvlDetails[[#This Row],[Location]]),0,IF(TblTrvlDetails[[#This Row],[D/I]]="I",VLOOKUP(TblTrvlDetails[[#This Row],[Location]],TblDom[],3,FALSE),VLOOKUP(TblTrvlDetails[[#This Row],[Location]],TblDom[],2,FALSE)))</f>
        <v>0</v>
      </c>
      <c r="T69"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9"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9"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9"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9" s="163">
        <f>IFERROR(SUM(L69:N69,P69:R69,(TblTrvlDetails[[#This Row],[Miles*]]*VLOOKUP("Car Mileage",TblTransport[#All],2,FALSE))),"")</f>
        <v>0</v>
      </c>
      <c r="Y69" s="169"/>
    </row>
    <row r="70" spans="2:25" ht="20.45" customHeight="1" x14ac:dyDescent="0.25">
      <c r="B70" s="137"/>
      <c r="C70" s="138"/>
      <c r="D70" s="139"/>
      <c r="E70" s="140" t="str">
        <f>_xlfn.IFNA(IF(VLOOKUP(TblTrvlDetails[[#This Row],[Location]],TblDom[],2,FALSE)&lt;&gt;"International","D",IF(VLOOKUP(TblTrvlDetails[[#This Row],[Location]],TblDom[],2,FALSE)="International","I","")),"")</f>
        <v/>
      </c>
      <c r="F70"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0" s="141"/>
      <c r="H70" s="142">
        <f>0</f>
        <v>0</v>
      </c>
      <c r="I70" s="142">
        <f>0</f>
        <v>0</v>
      </c>
      <c r="J70" s="142">
        <f>0</f>
        <v>0</v>
      </c>
      <c r="K70" s="142">
        <f>0</f>
        <v>0</v>
      </c>
      <c r="L70"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0" s="143"/>
      <c r="N70" s="143"/>
      <c r="O70" s="138"/>
      <c r="P70" s="143"/>
      <c r="Q70" s="143"/>
      <c r="R70" s="143"/>
      <c r="S70" s="144">
        <f>IF(ISBLANK(TblTrvlDetails[[#This Row],[Location]]),0,IF(TblTrvlDetails[[#This Row],[D/I]]="I",VLOOKUP(TblTrvlDetails[[#This Row],[Location]],TblDom[],3,FALSE),VLOOKUP(TblTrvlDetails[[#This Row],[Location]],TblDom[],2,FALSE)))</f>
        <v>0</v>
      </c>
      <c r="T70"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0"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0"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0"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0" s="163">
        <f>IFERROR(SUM(L70:N70,P70:R70,(TblTrvlDetails[[#This Row],[Miles*]]*VLOOKUP("Car Mileage",TblTransport[#All],2,FALSE))),"")</f>
        <v>0</v>
      </c>
      <c r="Y70" s="169"/>
    </row>
    <row r="71" spans="2:25" ht="20.45" customHeight="1" x14ac:dyDescent="0.25">
      <c r="B71" s="137"/>
      <c r="C71" s="138"/>
      <c r="D71" s="139"/>
      <c r="E71" s="140" t="str">
        <f>_xlfn.IFNA(IF(VLOOKUP(TblTrvlDetails[[#This Row],[Location]],TblDom[],2,FALSE)&lt;&gt;"International","D",IF(VLOOKUP(TblTrvlDetails[[#This Row],[Location]],TblDom[],2,FALSE)="International","I","")),"")</f>
        <v/>
      </c>
      <c r="F71"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1" s="141"/>
      <c r="H71" s="142">
        <f>0</f>
        <v>0</v>
      </c>
      <c r="I71" s="142">
        <f>0</f>
        <v>0</v>
      </c>
      <c r="J71" s="142">
        <f>0</f>
        <v>0</v>
      </c>
      <c r="K71" s="142">
        <f>0</f>
        <v>0</v>
      </c>
      <c r="L71"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1" s="143"/>
      <c r="N71" s="143"/>
      <c r="O71" s="138"/>
      <c r="P71" s="143"/>
      <c r="Q71" s="143"/>
      <c r="R71" s="143"/>
      <c r="S71" s="144">
        <f>IF(ISBLANK(TblTrvlDetails[[#This Row],[Location]]),0,IF(TblTrvlDetails[[#This Row],[D/I]]="I",VLOOKUP(TblTrvlDetails[[#This Row],[Location]],TblDom[],3,FALSE),VLOOKUP(TblTrvlDetails[[#This Row],[Location]],TblDom[],2,FALSE)))</f>
        <v>0</v>
      </c>
      <c r="T71"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1"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1"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1"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1" s="163">
        <f>IFERROR(SUM(L71:N71,P71:R71,(TblTrvlDetails[[#This Row],[Miles*]]*VLOOKUP("Car Mileage",TblTransport[#All],2,FALSE))),"")</f>
        <v>0</v>
      </c>
      <c r="Y71" s="169"/>
    </row>
    <row r="72" spans="2:25" ht="20.45" customHeight="1" x14ac:dyDescent="0.25">
      <c r="B72" s="137"/>
      <c r="C72" s="138"/>
      <c r="D72" s="139"/>
      <c r="E72" s="140" t="str">
        <f>_xlfn.IFNA(IF(VLOOKUP(TblTrvlDetails[[#This Row],[Location]],TblDom[],2,FALSE)&lt;&gt;"International","D",IF(VLOOKUP(TblTrvlDetails[[#This Row],[Location]],TblDom[],2,FALSE)="International","I","")),"")</f>
        <v/>
      </c>
      <c r="F72"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2" s="141"/>
      <c r="H72" s="142">
        <f>0</f>
        <v>0</v>
      </c>
      <c r="I72" s="142">
        <f>0</f>
        <v>0</v>
      </c>
      <c r="J72" s="142">
        <f>0</f>
        <v>0</v>
      </c>
      <c r="K72" s="142">
        <f>0</f>
        <v>0</v>
      </c>
      <c r="L72"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2" s="143"/>
      <c r="N72" s="143"/>
      <c r="O72" s="138"/>
      <c r="P72" s="143"/>
      <c r="Q72" s="143"/>
      <c r="R72" s="143"/>
      <c r="S72" s="144">
        <f>IF(ISBLANK(TblTrvlDetails[[#This Row],[Location]]),0,IF(TblTrvlDetails[[#This Row],[D/I]]="I",VLOOKUP(TblTrvlDetails[[#This Row],[Location]],TblDom[],3,FALSE),VLOOKUP(TblTrvlDetails[[#This Row],[Location]],TblDom[],2,FALSE)))</f>
        <v>0</v>
      </c>
      <c r="T72"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2"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2"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2"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2" s="163">
        <f>IFERROR(SUM(L72:N72,P72:R72,(TblTrvlDetails[[#This Row],[Miles*]]*VLOOKUP("Car Mileage",TblTransport[#All],2,FALSE))),"")</f>
        <v>0</v>
      </c>
      <c r="Y72" s="169"/>
    </row>
    <row r="73" spans="2:25" ht="20.45" customHeight="1" x14ac:dyDescent="0.25">
      <c r="B73" s="137"/>
      <c r="C73" s="138"/>
      <c r="D73" s="139"/>
      <c r="E73" s="140" t="str">
        <f>_xlfn.IFNA(IF(VLOOKUP(TblTrvlDetails[[#This Row],[Location]],TblDom[],2,FALSE)&lt;&gt;"International","D",IF(VLOOKUP(TblTrvlDetails[[#This Row],[Location]],TblDom[],2,FALSE)="International","I","")),"")</f>
        <v/>
      </c>
      <c r="F73"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3" s="141"/>
      <c r="H73" s="142">
        <f>0</f>
        <v>0</v>
      </c>
      <c r="I73" s="142">
        <f>0</f>
        <v>0</v>
      </c>
      <c r="J73" s="142">
        <f>0</f>
        <v>0</v>
      </c>
      <c r="K73" s="142">
        <f>0</f>
        <v>0</v>
      </c>
      <c r="L73"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3" s="143"/>
      <c r="N73" s="143"/>
      <c r="O73" s="138"/>
      <c r="P73" s="143"/>
      <c r="Q73" s="143"/>
      <c r="R73" s="143"/>
      <c r="S73" s="144">
        <f>IF(ISBLANK(TblTrvlDetails[[#This Row],[Location]]),0,IF(TblTrvlDetails[[#This Row],[D/I]]="I",VLOOKUP(TblTrvlDetails[[#This Row],[Location]],TblDom[],3,FALSE),VLOOKUP(TblTrvlDetails[[#This Row],[Location]],TblDom[],2,FALSE)))</f>
        <v>0</v>
      </c>
      <c r="T73"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3"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3"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3"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3" s="163">
        <f>IFERROR(SUM(L73:N73,P73:R73,(TblTrvlDetails[[#This Row],[Miles*]]*VLOOKUP("Car Mileage",TblTransport[#All],2,FALSE))),"")</f>
        <v>0</v>
      </c>
      <c r="Y73" s="169"/>
    </row>
    <row r="74" spans="2:25" ht="20.45" customHeight="1" x14ac:dyDescent="0.25">
      <c r="B74" s="137"/>
      <c r="C74" s="138"/>
      <c r="D74" s="139"/>
      <c r="E74" s="140" t="str">
        <f>_xlfn.IFNA(IF(VLOOKUP(TblTrvlDetails[[#This Row],[Location]],TblDom[],2,FALSE)&lt;&gt;"International","D",IF(VLOOKUP(TblTrvlDetails[[#This Row],[Location]],TblDom[],2,FALSE)="International","I","")),"")</f>
        <v/>
      </c>
      <c r="F74"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4" s="141"/>
      <c r="H74" s="142">
        <f>0</f>
        <v>0</v>
      </c>
      <c r="I74" s="142">
        <f>0</f>
        <v>0</v>
      </c>
      <c r="J74" s="142">
        <f>0</f>
        <v>0</v>
      </c>
      <c r="K74" s="142">
        <f>0</f>
        <v>0</v>
      </c>
      <c r="L74"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4" s="143"/>
      <c r="N74" s="143"/>
      <c r="O74" s="138"/>
      <c r="P74" s="143"/>
      <c r="Q74" s="143"/>
      <c r="R74" s="143"/>
      <c r="S74" s="144">
        <f>IF(ISBLANK(TblTrvlDetails[[#This Row],[Location]]),0,IF(TblTrvlDetails[[#This Row],[D/I]]="I",VLOOKUP(TblTrvlDetails[[#This Row],[Location]],TblDom[],3,FALSE),VLOOKUP(TblTrvlDetails[[#This Row],[Location]],TblDom[],2,FALSE)))</f>
        <v>0</v>
      </c>
      <c r="T74"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4"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4"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4"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4" s="163">
        <f>IFERROR(SUM(L74:N74,P74:R74,(TblTrvlDetails[[#This Row],[Miles*]]*VLOOKUP("Car Mileage",TblTransport[#All],2,FALSE))),"")</f>
        <v>0</v>
      </c>
      <c r="Y74" s="169"/>
    </row>
    <row r="75" spans="2:25" ht="20.45" customHeight="1" x14ac:dyDescent="0.25">
      <c r="B75" s="137"/>
      <c r="C75" s="138"/>
      <c r="D75" s="139"/>
      <c r="E75" s="140" t="str">
        <f>_xlfn.IFNA(IF(VLOOKUP(TblTrvlDetails[[#This Row],[Location]],TblDom[],2,FALSE)&lt;&gt;"International","D",IF(VLOOKUP(TblTrvlDetails[[#This Row],[Location]],TblDom[],2,FALSE)="International","I","")),"")</f>
        <v/>
      </c>
      <c r="F75"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5" s="141"/>
      <c r="H75" s="142">
        <f>0</f>
        <v>0</v>
      </c>
      <c r="I75" s="142">
        <f>0</f>
        <v>0</v>
      </c>
      <c r="J75" s="142">
        <f>0</f>
        <v>0</v>
      </c>
      <c r="K75" s="142">
        <f>0</f>
        <v>0</v>
      </c>
      <c r="L75"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5" s="143"/>
      <c r="N75" s="143"/>
      <c r="O75" s="138"/>
      <c r="P75" s="143"/>
      <c r="Q75" s="143"/>
      <c r="R75" s="143"/>
      <c r="S75" s="144">
        <f>IF(ISBLANK(TblTrvlDetails[[#This Row],[Location]]),0,IF(TblTrvlDetails[[#This Row],[D/I]]="I",VLOOKUP(TblTrvlDetails[[#This Row],[Location]],TblDom[],3,FALSE),VLOOKUP(TblTrvlDetails[[#This Row],[Location]],TblDom[],2,FALSE)))</f>
        <v>0</v>
      </c>
      <c r="T75"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5"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5"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5"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5" s="163">
        <f>IFERROR(SUM(L75:N75,P75:R75,(TblTrvlDetails[[#This Row],[Miles*]]*VLOOKUP("Car Mileage",TblTransport[#All],2,FALSE))),"")</f>
        <v>0</v>
      </c>
      <c r="Y75" s="169"/>
    </row>
    <row r="76" spans="2:25" ht="20.45" customHeight="1" x14ac:dyDescent="0.25">
      <c r="B76" s="137"/>
      <c r="C76" s="138"/>
      <c r="D76" s="139"/>
      <c r="E76" s="140" t="str">
        <f>_xlfn.IFNA(IF(VLOOKUP(TblTrvlDetails[[#This Row],[Location]],TblDom[],2,FALSE)&lt;&gt;"International","D",IF(VLOOKUP(TblTrvlDetails[[#This Row],[Location]],TblDom[],2,FALSE)="International","I","")),"")</f>
        <v/>
      </c>
      <c r="F76"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6" s="141"/>
      <c r="H76" s="142">
        <f>0</f>
        <v>0</v>
      </c>
      <c r="I76" s="142">
        <f>0</f>
        <v>0</v>
      </c>
      <c r="J76" s="142">
        <f>0</f>
        <v>0</v>
      </c>
      <c r="K76" s="142">
        <f>0</f>
        <v>0</v>
      </c>
      <c r="L76"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6" s="143"/>
      <c r="N76" s="143"/>
      <c r="O76" s="138"/>
      <c r="P76" s="143"/>
      <c r="Q76" s="143"/>
      <c r="R76" s="143"/>
      <c r="S76" s="144">
        <f>IF(ISBLANK(TblTrvlDetails[[#This Row],[Location]]),0,IF(TblTrvlDetails[[#This Row],[D/I]]="I",VLOOKUP(TblTrvlDetails[[#This Row],[Location]],TblDom[],3,FALSE),VLOOKUP(TblTrvlDetails[[#This Row],[Location]],TblDom[],2,FALSE)))</f>
        <v>0</v>
      </c>
      <c r="T76"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6"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6"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6"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6" s="163">
        <f>IFERROR(SUM(L76:N76,P76:R76,(TblTrvlDetails[[#This Row],[Miles*]]*VLOOKUP("Car Mileage",TblTransport[#All],2,FALSE))),"")</f>
        <v>0</v>
      </c>
      <c r="Y76" s="169"/>
    </row>
    <row r="77" spans="2:25" ht="20.45" customHeight="1" x14ac:dyDescent="0.25">
      <c r="B77" s="137"/>
      <c r="C77" s="138"/>
      <c r="D77" s="139"/>
      <c r="E77" s="140" t="str">
        <f>_xlfn.IFNA(IF(VLOOKUP(TblTrvlDetails[[#This Row],[Location]],TblDom[],2,FALSE)&lt;&gt;"International","D",IF(VLOOKUP(TblTrvlDetails[[#This Row],[Location]],TblDom[],2,FALSE)="International","I","")),"")</f>
        <v/>
      </c>
      <c r="F77"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7" s="141"/>
      <c r="H77" s="142">
        <f>0</f>
        <v>0</v>
      </c>
      <c r="I77" s="142">
        <f>0</f>
        <v>0</v>
      </c>
      <c r="J77" s="142">
        <f>0</f>
        <v>0</v>
      </c>
      <c r="K77" s="142">
        <f>0</f>
        <v>0</v>
      </c>
      <c r="L77"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7" s="143"/>
      <c r="N77" s="143"/>
      <c r="O77" s="138"/>
      <c r="P77" s="143"/>
      <c r="Q77" s="143"/>
      <c r="R77" s="143"/>
      <c r="S77" s="144">
        <f>IF(ISBLANK(TblTrvlDetails[[#This Row],[Location]]),0,IF(TblTrvlDetails[[#This Row],[D/I]]="I",VLOOKUP(TblTrvlDetails[[#This Row],[Location]],TblDom[],3,FALSE),VLOOKUP(TblTrvlDetails[[#This Row],[Location]],TblDom[],2,FALSE)))</f>
        <v>0</v>
      </c>
      <c r="T77"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7"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7"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7"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7" s="163">
        <f>IFERROR(SUM(L77:N77,P77:R77,(TblTrvlDetails[[#This Row],[Miles*]]*VLOOKUP("Car Mileage",TblTransport[#All],2,FALSE))),"")</f>
        <v>0</v>
      </c>
      <c r="Y77" s="169"/>
    </row>
    <row r="78" spans="2:25" ht="20.45" customHeight="1" x14ac:dyDescent="0.25">
      <c r="B78" s="137"/>
      <c r="C78" s="138"/>
      <c r="D78" s="139"/>
      <c r="E78" s="140" t="str">
        <f>_xlfn.IFNA(IF(VLOOKUP(TblTrvlDetails[[#This Row],[Location]],TblDom[],2,FALSE)&lt;&gt;"International","D",IF(VLOOKUP(TblTrvlDetails[[#This Row],[Location]],TblDom[],2,FALSE)="International","I","")),"")</f>
        <v/>
      </c>
      <c r="F78"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8" s="141"/>
      <c r="H78" s="142">
        <f>0</f>
        <v>0</v>
      </c>
      <c r="I78" s="142">
        <f>0</f>
        <v>0</v>
      </c>
      <c r="J78" s="142">
        <f>0</f>
        <v>0</v>
      </c>
      <c r="K78" s="142">
        <f>0</f>
        <v>0</v>
      </c>
      <c r="L78"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8" s="143"/>
      <c r="N78" s="143"/>
      <c r="O78" s="138"/>
      <c r="P78" s="143"/>
      <c r="Q78" s="143"/>
      <c r="R78" s="143"/>
      <c r="S78" s="144">
        <f>IF(ISBLANK(TblTrvlDetails[[#This Row],[Location]]),0,IF(TblTrvlDetails[[#This Row],[D/I]]="I",VLOOKUP(TblTrvlDetails[[#This Row],[Location]],TblDom[],3,FALSE),VLOOKUP(TblTrvlDetails[[#This Row],[Location]],TblDom[],2,FALSE)))</f>
        <v>0</v>
      </c>
      <c r="T78"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8"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8"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8"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8" s="163">
        <f>IFERROR(SUM(L78:N78,P78:R78,(TblTrvlDetails[[#This Row],[Miles*]]*VLOOKUP("Car Mileage",TblTransport[#All],2,FALSE))),"")</f>
        <v>0</v>
      </c>
      <c r="Y78" s="169"/>
    </row>
    <row r="79" spans="2:25" ht="20.45" customHeight="1" x14ac:dyDescent="0.25">
      <c r="B79" s="137"/>
      <c r="C79" s="138"/>
      <c r="D79" s="139"/>
      <c r="E79" s="140" t="str">
        <f>_xlfn.IFNA(IF(VLOOKUP(TblTrvlDetails[[#This Row],[Location]],TblDom[],2,FALSE)&lt;&gt;"International","D",IF(VLOOKUP(TblTrvlDetails[[#This Row],[Location]],TblDom[],2,FALSE)="International","I","")),"")</f>
        <v/>
      </c>
      <c r="F79"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9" s="141"/>
      <c r="H79" s="142">
        <f>0</f>
        <v>0</v>
      </c>
      <c r="I79" s="142">
        <f>0</f>
        <v>0</v>
      </c>
      <c r="J79" s="142">
        <f>0</f>
        <v>0</v>
      </c>
      <c r="K79" s="142">
        <f>0</f>
        <v>0</v>
      </c>
      <c r="L79"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9" s="143"/>
      <c r="N79" s="143"/>
      <c r="O79" s="138"/>
      <c r="P79" s="143"/>
      <c r="Q79" s="143"/>
      <c r="R79" s="143"/>
      <c r="S79" s="144">
        <f>IF(ISBLANK(TblTrvlDetails[[#This Row],[Location]]),0,IF(TblTrvlDetails[[#This Row],[D/I]]="I",VLOOKUP(TblTrvlDetails[[#This Row],[Location]],TblDom[],3,FALSE),VLOOKUP(TblTrvlDetails[[#This Row],[Location]],TblDom[],2,FALSE)))</f>
        <v>0</v>
      </c>
      <c r="T79"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9"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9"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9"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9" s="163">
        <f>IFERROR(SUM(L79:N79,P79:R79,(TblTrvlDetails[[#This Row],[Miles*]]*VLOOKUP("Car Mileage",TblTransport[#All],2,FALSE))),"")</f>
        <v>0</v>
      </c>
      <c r="Y79" s="169"/>
    </row>
    <row r="80" spans="2:25" ht="20.45" customHeight="1" x14ac:dyDescent="0.25">
      <c r="B80" s="137"/>
      <c r="C80" s="138"/>
      <c r="D80" s="139"/>
      <c r="E80" s="140" t="str">
        <f>_xlfn.IFNA(IF(VLOOKUP(TblTrvlDetails[[#This Row],[Location]],TblDom[],2,FALSE)&lt;&gt;"International","D",IF(VLOOKUP(TblTrvlDetails[[#This Row],[Location]],TblDom[],2,FALSE)="International","I","")),"")</f>
        <v/>
      </c>
      <c r="F80"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0" s="141"/>
      <c r="H80" s="142">
        <f>0</f>
        <v>0</v>
      </c>
      <c r="I80" s="142">
        <f>0</f>
        <v>0</v>
      </c>
      <c r="J80" s="142">
        <f>0</f>
        <v>0</v>
      </c>
      <c r="K80" s="142">
        <f>0</f>
        <v>0</v>
      </c>
      <c r="L80"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0" s="143"/>
      <c r="N80" s="143"/>
      <c r="O80" s="138"/>
      <c r="P80" s="143"/>
      <c r="Q80" s="143"/>
      <c r="R80" s="143"/>
      <c r="S80" s="144">
        <f>IF(ISBLANK(TblTrvlDetails[[#This Row],[Location]]),0,IF(TblTrvlDetails[[#This Row],[D/I]]="I",VLOOKUP(TblTrvlDetails[[#This Row],[Location]],TblDom[],3,FALSE),VLOOKUP(TblTrvlDetails[[#This Row],[Location]],TblDom[],2,FALSE)))</f>
        <v>0</v>
      </c>
      <c r="T80"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0"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0"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0"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0" s="163">
        <f>IFERROR(SUM(L80:N80,P80:R80,(TblTrvlDetails[[#This Row],[Miles*]]*VLOOKUP("Car Mileage",TblTransport[#All],2,FALSE))),"")</f>
        <v>0</v>
      </c>
      <c r="Y80" s="169"/>
    </row>
    <row r="81" spans="2:25" ht="20.45" customHeight="1" x14ac:dyDescent="0.25">
      <c r="B81" s="137"/>
      <c r="C81" s="138"/>
      <c r="D81" s="139"/>
      <c r="E81" s="140" t="str">
        <f>_xlfn.IFNA(IF(VLOOKUP(TblTrvlDetails[[#This Row],[Location]],TblDom[],2,FALSE)&lt;&gt;"International","D",IF(VLOOKUP(TblTrvlDetails[[#This Row],[Location]],TblDom[],2,FALSE)="International","I","")),"")</f>
        <v/>
      </c>
      <c r="F81"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1" s="141"/>
      <c r="H81" s="142">
        <f>0</f>
        <v>0</v>
      </c>
      <c r="I81" s="142">
        <f>0</f>
        <v>0</v>
      </c>
      <c r="J81" s="142">
        <f>0</f>
        <v>0</v>
      </c>
      <c r="K81" s="142">
        <f>0</f>
        <v>0</v>
      </c>
      <c r="L81"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1" s="143"/>
      <c r="N81" s="143"/>
      <c r="O81" s="138"/>
      <c r="P81" s="143"/>
      <c r="Q81" s="143"/>
      <c r="R81" s="143"/>
      <c r="S81" s="144">
        <f>IF(ISBLANK(TblTrvlDetails[[#This Row],[Location]]),0,IF(TblTrvlDetails[[#This Row],[D/I]]="I",VLOOKUP(TblTrvlDetails[[#This Row],[Location]],TblDom[],3,FALSE),VLOOKUP(TblTrvlDetails[[#This Row],[Location]],TblDom[],2,FALSE)))</f>
        <v>0</v>
      </c>
      <c r="T81"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1"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1"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1"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1" s="163">
        <f>IFERROR(SUM(L81:N81,P81:R81,(TblTrvlDetails[[#This Row],[Miles*]]*VLOOKUP("Car Mileage",TblTransport[#All],2,FALSE))),"")</f>
        <v>0</v>
      </c>
      <c r="Y81" s="169"/>
    </row>
    <row r="82" spans="2:25" ht="20.45" customHeight="1" x14ac:dyDescent="0.25">
      <c r="B82" s="137"/>
      <c r="C82" s="138"/>
      <c r="D82" s="139"/>
      <c r="E82" s="140" t="str">
        <f>_xlfn.IFNA(IF(VLOOKUP(TblTrvlDetails[[#This Row],[Location]],TblDom[],2,FALSE)&lt;&gt;"International","D",IF(VLOOKUP(TblTrvlDetails[[#This Row],[Location]],TblDom[],2,FALSE)="International","I","")),"")</f>
        <v/>
      </c>
      <c r="F82"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2" s="141"/>
      <c r="H82" s="142">
        <f>0</f>
        <v>0</v>
      </c>
      <c r="I82" s="142">
        <f>0</f>
        <v>0</v>
      </c>
      <c r="J82" s="142">
        <f>0</f>
        <v>0</v>
      </c>
      <c r="K82" s="142">
        <f>0</f>
        <v>0</v>
      </c>
      <c r="L82"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2" s="143"/>
      <c r="N82" s="143"/>
      <c r="O82" s="138"/>
      <c r="P82" s="143"/>
      <c r="Q82" s="143"/>
      <c r="R82" s="143"/>
      <c r="S82" s="144">
        <f>IF(ISBLANK(TblTrvlDetails[[#This Row],[Location]]),0,IF(TblTrvlDetails[[#This Row],[D/I]]="I",VLOOKUP(TblTrvlDetails[[#This Row],[Location]],TblDom[],3,FALSE),VLOOKUP(TblTrvlDetails[[#This Row],[Location]],TblDom[],2,FALSE)))</f>
        <v>0</v>
      </c>
      <c r="T82"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2"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2"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2"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2" s="163">
        <f>IFERROR(SUM(L82:N82,P82:R82,(TblTrvlDetails[[#This Row],[Miles*]]*VLOOKUP("Car Mileage",TblTransport[#All],2,FALSE))),"")</f>
        <v>0</v>
      </c>
      <c r="Y82" s="169"/>
    </row>
    <row r="83" spans="2:25" ht="20.45" customHeight="1" x14ac:dyDescent="0.25">
      <c r="B83" s="137"/>
      <c r="C83" s="138"/>
      <c r="D83" s="139"/>
      <c r="E83" s="140" t="str">
        <f>_xlfn.IFNA(IF(VLOOKUP(TblTrvlDetails[[#This Row],[Location]],TblDom[],2,FALSE)&lt;&gt;"International","D",IF(VLOOKUP(TblTrvlDetails[[#This Row],[Location]],TblDom[],2,FALSE)="International","I","")),"")</f>
        <v/>
      </c>
      <c r="F83"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3" s="141"/>
      <c r="H83" s="142">
        <f>0</f>
        <v>0</v>
      </c>
      <c r="I83" s="142">
        <f>0</f>
        <v>0</v>
      </c>
      <c r="J83" s="142">
        <f>0</f>
        <v>0</v>
      </c>
      <c r="K83" s="142">
        <f>0</f>
        <v>0</v>
      </c>
      <c r="L83"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3" s="143"/>
      <c r="N83" s="143"/>
      <c r="O83" s="138"/>
      <c r="P83" s="143"/>
      <c r="Q83" s="143"/>
      <c r="R83" s="143"/>
      <c r="S83" s="144">
        <f>IF(ISBLANK(TblTrvlDetails[[#This Row],[Location]]),0,IF(TblTrvlDetails[[#This Row],[D/I]]="I",VLOOKUP(TblTrvlDetails[[#This Row],[Location]],TblDom[],3,FALSE),VLOOKUP(TblTrvlDetails[[#This Row],[Location]],TblDom[],2,FALSE)))</f>
        <v>0</v>
      </c>
      <c r="T83"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3"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3"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3"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3" s="163">
        <f>IFERROR(SUM(L83:N83,P83:R83,(TblTrvlDetails[[#This Row],[Miles*]]*VLOOKUP("Car Mileage",TblTransport[#All],2,FALSE))),"")</f>
        <v>0</v>
      </c>
      <c r="Y83" s="169"/>
    </row>
    <row r="84" spans="2:25" ht="20.45" customHeight="1" x14ac:dyDescent="0.25">
      <c r="B84" s="137"/>
      <c r="C84" s="138"/>
      <c r="D84" s="139"/>
      <c r="E84" s="140" t="str">
        <f>_xlfn.IFNA(IF(VLOOKUP(TblTrvlDetails[[#This Row],[Location]],TblDom[],2,FALSE)&lt;&gt;"International","D",IF(VLOOKUP(TblTrvlDetails[[#This Row],[Location]],TblDom[],2,FALSE)="International","I","")),"")</f>
        <v/>
      </c>
      <c r="F84"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4" s="141"/>
      <c r="H84" s="142">
        <f>0</f>
        <v>0</v>
      </c>
      <c r="I84" s="142">
        <f>0</f>
        <v>0</v>
      </c>
      <c r="J84" s="142">
        <f>0</f>
        <v>0</v>
      </c>
      <c r="K84" s="142">
        <f>0</f>
        <v>0</v>
      </c>
      <c r="L84"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4" s="143"/>
      <c r="N84" s="143"/>
      <c r="O84" s="138"/>
      <c r="P84" s="143"/>
      <c r="Q84" s="143"/>
      <c r="R84" s="143"/>
      <c r="S84" s="144">
        <f>IF(ISBLANK(TblTrvlDetails[[#This Row],[Location]]),0,IF(TblTrvlDetails[[#This Row],[D/I]]="I",VLOOKUP(TblTrvlDetails[[#This Row],[Location]],TblDom[],3,FALSE),VLOOKUP(TblTrvlDetails[[#This Row],[Location]],TblDom[],2,FALSE)))</f>
        <v>0</v>
      </c>
      <c r="T84"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4"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4"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4"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4" s="163">
        <f>IFERROR(SUM(L84:N84,P84:R84,(TblTrvlDetails[[#This Row],[Miles*]]*VLOOKUP("Car Mileage",TblTransport[#All],2,FALSE))),"")</f>
        <v>0</v>
      </c>
      <c r="Y84" s="169"/>
    </row>
    <row r="85" spans="2:25" ht="20.45" customHeight="1" x14ac:dyDescent="0.25">
      <c r="B85" s="137"/>
      <c r="C85" s="138"/>
      <c r="D85" s="139"/>
      <c r="E85" s="140" t="str">
        <f>_xlfn.IFNA(IF(VLOOKUP(TblTrvlDetails[[#This Row],[Location]],TblDom[],2,FALSE)&lt;&gt;"International","D",IF(VLOOKUP(TblTrvlDetails[[#This Row],[Location]],TblDom[],2,FALSE)="International","I","")),"")</f>
        <v/>
      </c>
      <c r="F85"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5" s="141"/>
      <c r="H85" s="142">
        <f>0</f>
        <v>0</v>
      </c>
      <c r="I85" s="142">
        <f>0</f>
        <v>0</v>
      </c>
      <c r="J85" s="142">
        <f>0</f>
        <v>0</v>
      </c>
      <c r="K85" s="142">
        <f>0</f>
        <v>0</v>
      </c>
      <c r="L85"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5" s="143"/>
      <c r="N85" s="143"/>
      <c r="O85" s="138"/>
      <c r="P85" s="143"/>
      <c r="Q85" s="143"/>
      <c r="R85" s="143"/>
      <c r="S85" s="144">
        <f>IF(ISBLANK(TblTrvlDetails[[#This Row],[Location]]),0,IF(TblTrvlDetails[[#This Row],[D/I]]="I",VLOOKUP(TblTrvlDetails[[#This Row],[Location]],TblDom[],3,FALSE),VLOOKUP(TblTrvlDetails[[#This Row],[Location]],TblDom[],2,FALSE)))</f>
        <v>0</v>
      </c>
      <c r="T85"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5"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5"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5"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5" s="163">
        <f>IFERROR(SUM(L85:N85,P85:R85,(TblTrvlDetails[[#This Row],[Miles*]]*VLOOKUP("Car Mileage",TblTransport[#All],2,FALSE))),"")</f>
        <v>0</v>
      </c>
      <c r="Y85" s="169"/>
    </row>
    <row r="86" spans="2:25" ht="20.45" customHeight="1" x14ac:dyDescent="0.25">
      <c r="B86" s="137"/>
      <c r="C86" s="138"/>
      <c r="D86" s="139"/>
      <c r="E86" s="140" t="str">
        <f>_xlfn.IFNA(IF(VLOOKUP(TblTrvlDetails[[#This Row],[Location]],TblDom[],2,FALSE)&lt;&gt;"International","D",IF(VLOOKUP(TblTrvlDetails[[#This Row],[Location]],TblDom[],2,FALSE)="International","I","")),"")</f>
        <v/>
      </c>
      <c r="F86"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6" s="141"/>
      <c r="H86" s="142">
        <f>0</f>
        <v>0</v>
      </c>
      <c r="I86" s="142">
        <f>0</f>
        <v>0</v>
      </c>
      <c r="J86" s="142">
        <f>0</f>
        <v>0</v>
      </c>
      <c r="K86" s="142">
        <f>0</f>
        <v>0</v>
      </c>
      <c r="L86"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6" s="143"/>
      <c r="N86" s="143"/>
      <c r="O86" s="138"/>
      <c r="P86" s="143"/>
      <c r="Q86" s="143"/>
      <c r="R86" s="143"/>
      <c r="S86" s="144">
        <f>IF(ISBLANK(TblTrvlDetails[[#This Row],[Location]]),0,IF(TblTrvlDetails[[#This Row],[D/I]]="I",VLOOKUP(TblTrvlDetails[[#This Row],[Location]],TblDom[],3,FALSE),VLOOKUP(TblTrvlDetails[[#This Row],[Location]],TblDom[],2,FALSE)))</f>
        <v>0</v>
      </c>
      <c r="T86"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6"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6"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6"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6" s="163">
        <f>IFERROR(SUM(L86:N86,P86:R86,(TblTrvlDetails[[#This Row],[Miles*]]*VLOOKUP("Car Mileage",TblTransport[#All],2,FALSE))),"")</f>
        <v>0</v>
      </c>
      <c r="Y86" s="169"/>
    </row>
    <row r="87" spans="2:25" ht="20.45" customHeight="1" x14ac:dyDescent="0.25">
      <c r="B87" s="137"/>
      <c r="C87" s="138"/>
      <c r="D87" s="139"/>
      <c r="E87" s="140" t="str">
        <f>_xlfn.IFNA(IF(VLOOKUP(TblTrvlDetails[[#This Row],[Location]],TblDom[],2,FALSE)&lt;&gt;"International","D",IF(VLOOKUP(TblTrvlDetails[[#This Row],[Location]],TblDom[],2,FALSE)="International","I","")),"")</f>
        <v/>
      </c>
      <c r="F87"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7" s="141"/>
      <c r="H87" s="142">
        <f>0</f>
        <v>0</v>
      </c>
      <c r="I87" s="142">
        <f>0</f>
        <v>0</v>
      </c>
      <c r="J87" s="142">
        <f>0</f>
        <v>0</v>
      </c>
      <c r="K87" s="142">
        <f>0</f>
        <v>0</v>
      </c>
      <c r="L87"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7" s="143"/>
      <c r="N87" s="143"/>
      <c r="O87" s="138"/>
      <c r="P87" s="143"/>
      <c r="Q87" s="143"/>
      <c r="R87" s="143"/>
      <c r="S87" s="144">
        <f>IF(ISBLANK(TblTrvlDetails[[#This Row],[Location]]),0,IF(TblTrvlDetails[[#This Row],[D/I]]="I",VLOOKUP(TblTrvlDetails[[#This Row],[Location]],TblDom[],3,FALSE),VLOOKUP(TblTrvlDetails[[#This Row],[Location]],TblDom[],2,FALSE)))</f>
        <v>0</v>
      </c>
      <c r="T87"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7"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7"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7"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7" s="163">
        <f>IFERROR(SUM(L87:N87,P87:R87,(TblTrvlDetails[[#This Row],[Miles*]]*VLOOKUP("Car Mileage",TblTransport[#All],2,FALSE))),"")</f>
        <v>0</v>
      </c>
      <c r="Y87" s="169"/>
    </row>
    <row r="88" spans="2:25" ht="20.45" customHeight="1" x14ac:dyDescent="0.25">
      <c r="B88" s="137"/>
      <c r="C88" s="138"/>
      <c r="D88" s="139"/>
      <c r="E88" s="140" t="str">
        <f>_xlfn.IFNA(IF(VLOOKUP(TblTrvlDetails[[#This Row],[Location]],TblDom[],2,FALSE)&lt;&gt;"International","D",IF(VLOOKUP(TblTrvlDetails[[#This Row],[Location]],TblDom[],2,FALSE)="International","I","")),"")</f>
        <v/>
      </c>
      <c r="F88"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8" s="141"/>
      <c r="H88" s="142">
        <f>0</f>
        <v>0</v>
      </c>
      <c r="I88" s="142">
        <f>0</f>
        <v>0</v>
      </c>
      <c r="J88" s="142">
        <f>0</f>
        <v>0</v>
      </c>
      <c r="K88" s="142">
        <f>0</f>
        <v>0</v>
      </c>
      <c r="L88"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8" s="143"/>
      <c r="N88" s="143"/>
      <c r="O88" s="138"/>
      <c r="P88" s="143"/>
      <c r="Q88" s="143"/>
      <c r="R88" s="143"/>
      <c r="S88" s="144">
        <f>IF(ISBLANK(TblTrvlDetails[[#This Row],[Location]]),0,IF(TblTrvlDetails[[#This Row],[D/I]]="I",VLOOKUP(TblTrvlDetails[[#This Row],[Location]],TblDom[],3,FALSE),VLOOKUP(TblTrvlDetails[[#This Row],[Location]],TblDom[],2,FALSE)))</f>
        <v>0</v>
      </c>
      <c r="T88"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8"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8"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8"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8" s="163">
        <f>IFERROR(SUM(L88:N88,P88:R88,(TblTrvlDetails[[#This Row],[Miles*]]*VLOOKUP("Car Mileage",TblTransport[#All],2,FALSE))),"")</f>
        <v>0</v>
      </c>
      <c r="Y88" s="169"/>
    </row>
    <row r="89" spans="2:25" ht="20.45" customHeight="1" x14ac:dyDescent="0.25">
      <c r="B89" s="137"/>
      <c r="C89" s="138"/>
      <c r="D89" s="139"/>
      <c r="E89" s="140" t="str">
        <f>_xlfn.IFNA(IF(VLOOKUP(TblTrvlDetails[[#This Row],[Location]],TblDom[],2,FALSE)&lt;&gt;"International","D",IF(VLOOKUP(TblTrvlDetails[[#This Row],[Location]],TblDom[],2,FALSE)="International","I","")),"")</f>
        <v/>
      </c>
      <c r="F89"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9" s="141"/>
      <c r="H89" s="142">
        <f>0</f>
        <v>0</v>
      </c>
      <c r="I89" s="142">
        <f>0</f>
        <v>0</v>
      </c>
      <c r="J89" s="142">
        <f>0</f>
        <v>0</v>
      </c>
      <c r="K89" s="142">
        <f>0</f>
        <v>0</v>
      </c>
      <c r="L89"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9" s="143"/>
      <c r="N89" s="143"/>
      <c r="O89" s="138"/>
      <c r="P89" s="143"/>
      <c r="Q89" s="143"/>
      <c r="R89" s="143"/>
      <c r="S89" s="144">
        <f>IF(ISBLANK(TblTrvlDetails[[#This Row],[Location]]),0,IF(TblTrvlDetails[[#This Row],[D/I]]="I",VLOOKUP(TblTrvlDetails[[#This Row],[Location]],TblDom[],3,FALSE),VLOOKUP(TblTrvlDetails[[#This Row],[Location]],TblDom[],2,FALSE)))</f>
        <v>0</v>
      </c>
      <c r="T89"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9"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9"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9"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9" s="163">
        <f>IFERROR(SUM(L89:N89,P89:R89,(TblTrvlDetails[[#This Row],[Miles*]]*VLOOKUP("Car Mileage",TblTransport[#All],2,FALSE))),"")</f>
        <v>0</v>
      </c>
      <c r="Y89" s="169"/>
    </row>
    <row r="90" spans="2:25" ht="20.45" customHeight="1" x14ac:dyDescent="0.25">
      <c r="B90" s="137"/>
      <c r="C90" s="138"/>
      <c r="D90" s="139"/>
      <c r="E90" s="140" t="str">
        <f>_xlfn.IFNA(IF(VLOOKUP(TblTrvlDetails[[#This Row],[Location]],TblDom[],2,FALSE)&lt;&gt;"International","D",IF(VLOOKUP(TblTrvlDetails[[#This Row],[Location]],TblDom[],2,FALSE)="International","I","")),"")</f>
        <v/>
      </c>
      <c r="F90"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0" s="141"/>
      <c r="H90" s="142">
        <f>0</f>
        <v>0</v>
      </c>
      <c r="I90" s="142">
        <f>0</f>
        <v>0</v>
      </c>
      <c r="J90" s="142">
        <f>0</f>
        <v>0</v>
      </c>
      <c r="K90" s="142">
        <f>0</f>
        <v>0</v>
      </c>
      <c r="L90"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0" s="143"/>
      <c r="N90" s="143"/>
      <c r="O90" s="138"/>
      <c r="P90" s="143"/>
      <c r="Q90" s="143"/>
      <c r="R90" s="143"/>
      <c r="S90" s="144">
        <f>IF(ISBLANK(TblTrvlDetails[[#This Row],[Location]]),0,IF(TblTrvlDetails[[#This Row],[D/I]]="I",VLOOKUP(TblTrvlDetails[[#This Row],[Location]],TblDom[],3,FALSE),VLOOKUP(TblTrvlDetails[[#This Row],[Location]],TblDom[],2,FALSE)))</f>
        <v>0</v>
      </c>
      <c r="T90"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0"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0"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0"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0" s="163">
        <f>IFERROR(SUM(L90:N90,P90:R90,(TblTrvlDetails[[#This Row],[Miles*]]*VLOOKUP("Car Mileage",TblTransport[#All],2,FALSE))),"")</f>
        <v>0</v>
      </c>
      <c r="Y90" s="169"/>
    </row>
    <row r="91" spans="2:25" ht="20.45" customHeight="1" x14ac:dyDescent="0.25">
      <c r="B91" s="137"/>
      <c r="C91" s="138"/>
      <c r="D91" s="139"/>
      <c r="E91" s="140" t="str">
        <f>_xlfn.IFNA(IF(VLOOKUP(TblTrvlDetails[[#This Row],[Location]],TblDom[],2,FALSE)&lt;&gt;"International","D",IF(VLOOKUP(TblTrvlDetails[[#This Row],[Location]],TblDom[],2,FALSE)="International","I","")),"")</f>
        <v/>
      </c>
      <c r="F91"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1" s="141"/>
      <c r="H91" s="142">
        <f>0</f>
        <v>0</v>
      </c>
      <c r="I91" s="142">
        <f>0</f>
        <v>0</v>
      </c>
      <c r="J91" s="142">
        <f>0</f>
        <v>0</v>
      </c>
      <c r="K91" s="142">
        <f>0</f>
        <v>0</v>
      </c>
      <c r="L91"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1" s="143"/>
      <c r="N91" s="143"/>
      <c r="O91" s="138"/>
      <c r="P91" s="143"/>
      <c r="Q91" s="143"/>
      <c r="R91" s="143"/>
      <c r="S91" s="144">
        <f>IF(ISBLANK(TblTrvlDetails[[#This Row],[Location]]),0,IF(TblTrvlDetails[[#This Row],[D/I]]="I",VLOOKUP(TblTrvlDetails[[#This Row],[Location]],TblDom[],3,FALSE),VLOOKUP(TblTrvlDetails[[#This Row],[Location]],TblDom[],2,FALSE)))</f>
        <v>0</v>
      </c>
      <c r="T91"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1"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1"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1"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1" s="163">
        <f>IFERROR(SUM(L91:N91,P91:R91,(TblTrvlDetails[[#This Row],[Miles*]]*VLOOKUP("Car Mileage",TblTransport[#All],2,FALSE))),"")</f>
        <v>0</v>
      </c>
      <c r="Y91" s="169"/>
    </row>
    <row r="92" spans="2:25" ht="20.45" customHeight="1" x14ac:dyDescent="0.25">
      <c r="B92" s="137"/>
      <c r="C92" s="138"/>
      <c r="D92" s="139"/>
      <c r="E92" s="140" t="str">
        <f>_xlfn.IFNA(IF(VLOOKUP(TblTrvlDetails[[#This Row],[Location]],TblDom[],2,FALSE)&lt;&gt;"International","D",IF(VLOOKUP(TblTrvlDetails[[#This Row],[Location]],TblDom[],2,FALSE)="International","I","")),"")</f>
        <v/>
      </c>
      <c r="F92"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2" s="141"/>
      <c r="H92" s="142">
        <f>0</f>
        <v>0</v>
      </c>
      <c r="I92" s="142">
        <f>0</f>
        <v>0</v>
      </c>
      <c r="J92" s="142">
        <f>0</f>
        <v>0</v>
      </c>
      <c r="K92" s="142">
        <f>0</f>
        <v>0</v>
      </c>
      <c r="L92"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2" s="143"/>
      <c r="N92" s="143"/>
      <c r="O92" s="138"/>
      <c r="P92" s="143"/>
      <c r="Q92" s="143"/>
      <c r="R92" s="143"/>
      <c r="S92" s="144">
        <f>IF(ISBLANK(TblTrvlDetails[[#This Row],[Location]]),0,IF(TblTrvlDetails[[#This Row],[D/I]]="I",VLOOKUP(TblTrvlDetails[[#This Row],[Location]],TblDom[],3,FALSE),VLOOKUP(TblTrvlDetails[[#This Row],[Location]],TblDom[],2,FALSE)))</f>
        <v>0</v>
      </c>
      <c r="T92"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2"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2"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2"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2" s="163">
        <f>IFERROR(SUM(L92:N92,P92:R92,(TblTrvlDetails[[#This Row],[Miles*]]*VLOOKUP("Car Mileage",TblTransport[#All],2,FALSE))),"")</f>
        <v>0</v>
      </c>
      <c r="Y92" s="169"/>
    </row>
    <row r="93" spans="2:25" ht="20.45" customHeight="1" x14ac:dyDescent="0.25">
      <c r="B93" s="137"/>
      <c r="C93" s="138"/>
      <c r="D93" s="139"/>
      <c r="E93" s="140" t="str">
        <f>_xlfn.IFNA(IF(VLOOKUP(TblTrvlDetails[[#This Row],[Location]],TblDom[],2,FALSE)&lt;&gt;"International","D",IF(VLOOKUP(TblTrvlDetails[[#This Row],[Location]],TblDom[],2,FALSE)="International","I","")),"")</f>
        <v/>
      </c>
      <c r="F93"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3" s="141"/>
      <c r="H93" s="142">
        <f>0</f>
        <v>0</v>
      </c>
      <c r="I93" s="142">
        <f>0</f>
        <v>0</v>
      </c>
      <c r="J93" s="142">
        <f>0</f>
        <v>0</v>
      </c>
      <c r="K93" s="142">
        <f>0</f>
        <v>0</v>
      </c>
      <c r="L93"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3" s="143"/>
      <c r="N93" s="143"/>
      <c r="O93" s="138"/>
      <c r="P93" s="143"/>
      <c r="Q93" s="143"/>
      <c r="R93" s="143"/>
      <c r="S93" s="144">
        <f>IF(ISBLANK(TblTrvlDetails[[#This Row],[Location]]),0,IF(TblTrvlDetails[[#This Row],[D/I]]="I",VLOOKUP(TblTrvlDetails[[#This Row],[Location]],TblDom[],3,FALSE),VLOOKUP(TblTrvlDetails[[#This Row],[Location]],TblDom[],2,FALSE)))</f>
        <v>0</v>
      </c>
      <c r="T93"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3"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3"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3"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3" s="163">
        <f>IFERROR(SUM(L93:N93,P93:R93,(TblTrvlDetails[[#This Row],[Miles*]]*VLOOKUP("Car Mileage",TblTransport[#All],2,FALSE))),"")</f>
        <v>0</v>
      </c>
      <c r="Y93" s="169"/>
    </row>
    <row r="94" spans="2:25" ht="20.45" customHeight="1" x14ac:dyDescent="0.25">
      <c r="B94" s="137"/>
      <c r="C94" s="138"/>
      <c r="D94" s="139"/>
      <c r="E94" s="140" t="str">
        <f>_xlfn.IFNA(IF(VLOOKUP(TblTrvlDetails[[#This Row],[Location]],TblDom[],2,FALSE)&lt;&gt;"International","D",IF(VLOOKUP(TblTrvlDetails[[#This Row],[Location]],TblDom[],2,FALSE)="International","I","")),"")</f>
        <v/>
      </c>
      <c r="F94"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4" s="141"/>
      <c r="H94" s="142">
        <f>0</f>
        <v>0</v>
      </c>
      <c r="I94" s="142">
        <f>0</f>
        <v>0</v>
      </c>
      <c r="J94" s="142">
        <f>0</f>
        <v>0</v>
      </c>
      <c r="K94" s="142">
        <f>0</f>
        <v>0</v>
      </c>
      <c r="L94"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4" s="143"/>
      <c r="N94" s="143"/>
      <c r="O94" s="138"/>
      <c r="P94" s="143"/>
      <c r="Q94" s="143"/>
      <c r="R94" s="143"/>
      <c r="S94" s="144">
        <f>IF(ISBLANK(TblTrvlDetails[[#This Row],[Location]]),0,IF(TblTrvlDetails[[#This Row],[D/I]]="I",VLOOKUP(TblTrvlDetails[[#This Row],[Location]],TblDom[],3,FALSE),VLOOKUP(TblTrvlDetails[[#This Row],[Location]],TblDom[],2,FALSE)))</f>
        <v>0</v>
      </c>
      <c r="T94"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4"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4"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4"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4" s="163">
        <f>IFERROR(SUM(L94:N94,P94:R94,(TblTrvlDetails[[#This Row],[Miles*]]*VLOOKUP("Car Mileage",TblTransport[#All],2,FALSE))),"")</f>
        <v>0</v>
      </c>
      <c r="Y94" s="169"/>
    </row>
    <row r="95" spans="2:25" ht="20.45" customHeight="1" x14ac:dyDescent="0.25">
      <c r="B95" s="137"/>
      <c r="C95" s="138"/>
      <c r="D95" s="139"/>
      <c r="E95" s="140" t="str">
        <f>_xlfn.IFNA(IF(VLOOKUP(TblTrvlDetails[[#This Row],[Location]],TblDom[],2,FALSE)&lt;&gt;"International","D",IF(VLOOKUP(TblTrvlDetails[[#This Row],[Location]],TblDom[],2,FALSE)="International","I","")),"")</f>
        <v/>
      </c>
      <c r="F95"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5" s="141"/>
      <c r="H95" s="142">
        <f>0</f>
        <v>0</v>
      </c>
      <c r="I95" s="142">
        <f>0</f>
        <v>0</v>
      </c>
      <c r="J95" s="142">
        <f>0</f>
        <v>0</v>
      </c>
      <c r="K95" s="142">
        <f>0</f>
        <v>0</v>
      </c>
      <c r="L95"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5" s="143"/>
      <c r="N95" s="143"/>
      <c r="O95" s="138"/>
      <c r="P95" s="143"/>
      <c r="Q95" s="143"/>
      <c r="R95" s="143"/>
      <c r="S95" s="144">
        <f>IF(ISBLANK(TblTrvlDetails[[#This Row],[Location]]),0,IF(TblTrvlDetails[[#This Row],[D/I]]="I",VLOOKUP(TblTrvlDetails[[#This Row],[Location]],TblDom[],3,FALSE),VLOOKUP(TblTrvlDetails[[#This Row],[Location]],TblDom[],2,FALSE)))</f>
        <v>0</v>
      </c>
      <c r="T95"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5"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5"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5"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5" s="163">
        <f>IFERROR(SUM(L95:N95,P95:R95,(TblTrvlDetails[[#This Row],[Miles*]]*VLOOKUP("Car Mileage",TblTransport[#All],2,FALSE))),"")</f>
        <v>0</v>
      </c>
      <c r="Y95" s="169"/>
    </row>
    <row r="96" spans="2:25" ht="20.45" customHeight="1" x14ac:dyDescent="0.25">
      <c r="B96" s="137"/>
      <c r="C96" s="138"/>
      <c r="D96" s="139"/>
      <c r="E96" s="140" t="str">
        <f>_xlfn.IFNA(IF(VLOOKUP(TblTrvlDetails[[#This Row],[Location]],TblDom[],2,FALSE)&lt;&gt;"International","D",IF(VLOOKUP(TblTrvlDetails[[#This Row],[Location]],TblDom[],2,FALSE)="International","I","")),"")</f>
        <v/>
      </c>
      <c r="F96"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6" s="141"/>
      <c r="H96" s="142">
        <f>0</f>
        <v>0</v>
      </c>
      <c r="I96" s="142">
        <f>0</f>
        <v>0</v>
      </c>
      <c r="J96" s="142">
        <f>0</f>
        <v>0</v>
      </c>
      <c r="K96" s="142">
        <f>0</f>
        <v>0</v>
      </c>
      <c r="L96"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6" s="143"/>
      <c r="N96" s="143"/>
      <c r="O96" s="138"/>
      <c r="P96" s="143"/>
      <c r="Q96" s="143"/>
      <c r="R96" s="143"/>
      <c r="S96" s="144">
        <f>IF(ISBLANK(TblTrvlDetails[[#This Row],[Location]]),0,IF(TblTrvlDetails[[#This Row],[D/I]]="I",VLOOKUP(TblTrvlDetails[[#This Row],[Location]],TblDom[],3,FALSE),VLOOKUP(TblTrvlDetails[[#This Row],[Location]],TblDom[],2,FALSE)))</f>
        <v>0</v>
      </c>
      <c r="T96"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6"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6"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6"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6" s="163">
        <f>IFERROR(SUM(L96:N96,P96:R96,(TblTrvlDetails[[#This Row],[Miles*]]*VLOOKUP("Car Mileage",TblTransport[#All],2,FALSE))),"")</f>
        <v>0</v>
      </c>
      <c r="Y96" s="169"/>
    </row>
    <row r="97" spans="2:25" ht="20.45" customHeight="1" x14ac:dyDescent="0.25">
      <c r="B97" s="137"/>
      <c r="C97" s="138"/>
      <c r="D97" s="139"/>
      <c r="E97" s="140" t="str">
        <f>_xlfn.IFNA(IF(VLOOKUP(TblTrvlDetails[[#This Row],[Location]],TblDom[],2,FALSE)&lt;&gt;"International","D",IF(VLOOKUP(TblTrvlDetails[[#This Row],[Location]],TblDom[],2,FALSE)="International","I","")),"")</f>
        <v/>
      </c>
      <c r="F97"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7" s="141"/>
      <c r="H97" s="142">
        <f>0</f>
        <v>0</v>
      </c>
      <c r="I97" s="142">
        <f>0</f>
        <v>0</v>
      </c>
      <c r="J97" s="142">
        <f>0</f>
        <v>0</v>
      </c>
      <c r="K97" s="142">
        <f>0</f>
        <v>0</v>
      </c>
      <c r="L97"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7" s="143"/>
      <c r="N97" s="143"/>
      <c r="O97" s="138"/>
      <c r="P97" s="143"/>
      <c r="Q97" s="143"/>
      <c r="R97" s="143"/>
      <c r="S97" s="144">
        <f>IF(ISBLANK(TblTrvlDetails[[#This Row],[Location]]),0,IF(TblTrvlDetails[[#This Row],[D/I]]="I",VLOOKUP(TblTrvlDetails[[#This Row],[Location]],TblDom[],3,FALSE),VLOOKUP(TblTrvlDetails[[#This Row],[Location]],TblDom[],2,FALSE)))</f>
        <v>0</v>
      </c>
      <c r="T97"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7"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7"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7"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7" s="163">
        <f>IFERROR(SUM(L97:N97,P97:R97,(TblTrvlDetails[[#This Row],[Miles*]]*VLOOKUP("Car Mileage",TblTransport[#All],2,FALSE))),"")</f>
        <v>0</v>
      </c>
      <c r="Y97" s="169"/>
    </row>
    <row r="98" spans="2:25" ht="20.45" customHeight="1" x14ac:dyDescent="0.25">
      <c r="B98" s="137"/>
      <c r="C98" s="138"/>
      <c r="D98" s="139"/>
      <c r="E98" s="140" t="str">
        <f>_xlfn.IFNA(IF(VLOOKUP(TblTrvlDetails[[#This Row],[Location]],TblDom[],2,FALSE)&lt;&gt;"International","D",IF(VLOOKUP(TblTrvlDetails[[#This Row],[Location]],TblDom[],2,FALSE)="International","I","")),"")</f>
        <v/>
      </c>
      <c r="F98"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8" s="141"/>
      <c r="H98" s="142">
        <f>0</f>
        <v>0</v>
      </c>
      <c r="I98" s="142">
        <f>0</f>
        <v>0</v>
      </c>
      <c r="J98" s="142">
        <f>0</f>
        <v>0</v>
      </c>
      <c r="K98" s="142">
        <f>0</f>
        <v>0</v>
      </c>
      <c r="L98"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8" s="143"/>
      <c r="N98" s="143"/>
      <c r="O98" s="138"/>
      <c r="P98" s="143"/>
      <c r="Q98" s="143"/>
      <c r="R98" s="143"/>
      <c r="S98" s="144">
        <f>IF(ISBLANK(TblTrvlDetails[[#This Row],[Location]]),0,IF(TblTrvlDetails[[#This Row],[D/I]]="I",VLOOKUP(TblTrvlDetails[[#This Row],[Location]],TblDom[],3,FALSE),VLOOKUP(TblTrvlDetails[[#This Row],[Location]],TblDom[],2,FALSE)))</f>
        <v>0</v>
      </c>
      <c r="T98"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8"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8"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8"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8" s="163">
        <f>IFERROR(SUM(L98:N98,P98:R98,(TblTrvlDetails[[#This Row],[Miles*]]*VLOOKUP("Car Mileage",TblTransport[#All],2,FALSE))),"")</f>
        <v>0</v>
      </c>
      <c r="Y98" s="169"/>
    </row>
    <row r="99" spans="2:25" ht="20.45" customHeight="1" x14ac:dyDescent="0.25">
      <c r="B99" s="137"/>
      <c r="C99" s="138"/>
      <c r="D99" s="139"/>
      <c r="E99" s="140" t="str">
        <f>_xlfn.IFNA(IF(VLOOKUP(TblTrvlDetails[[#This Row],[Location]],TblDom[],2,FALSE)&lt;&gt;"International","D",IF(VLOOKUP(TblTrvlDetails[[#This Row],[Location]],TblDom[],2,FALSE)="International","I","")),"")</f>
        <v/>
      </c>
      <c r="F99"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9" s="141"/>
      <c r="H99" s="142">
        <f>0</f>
        <v>0</v>
      </c>
      <c r="I99" s="142">
        <f>0</f>
        <v>0</v>
      </c>
      <c r="J99" s="142">
        <f>0</f>
        <v>0</v>
      </c>
      <c r="K99" s="142">
        <f>0</f>
        <v>0</v>
      </c>
      <c r="L99"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9" s="143"/>
      <c r="N99" s="143"/>
      <c r="O99" s="138"/>
      <c r="P99" s="143"/>
      <c r="Q99" s="143"/>
      <c r="R99" s="143"/>
      <c r="S99" s="144">
        <f>IF(ISBLANK(TblTrvlDetails[[#This Row],[Location]]),0,IF(TblTrvlDetails[[#This Row],[D/I]]="I",VLOOKUP(TblTrvlDetails[[#This Row],[Location]],TblDom[],3,FALSE),VLOOKUP(TblTrvlDetails[[#This Row],[Location]],TblDom[],2,FALSE)))</f>
        <v>0</v>
      </c>
      <c r="T99"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9"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9"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9"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9" s="163">
        <f>IFERROR(SUM(L99:N99,P99:R99,(TblTrvlDetails[[#This Row],[Miles*]]*VLOOKUP("Car Mileage",TblTransport[#All],2,FALSE))),"")</f>
        <v>0</v>
      </c>
      <c r="Y99" s="169"/>
    </row>
    <row r="100" spans="2:25" ht="20.45" customHeight="1" x14ac:dyDescent="0.25">
      <c r="B100" s="137"/>
      <c r="C100" s="138"/>
      <c r="D100" s="139"/>
      <c r="E100" s="140" t="str">
        <f>_xlfn.IFNA(IF(VLOOKUP(TblTrvlDetails[[#This Row],[Location]],TblDom[],2,FALSE)&lt;&gt;"International","D",IF(VLOOKUP(TblTrvlDetails[[#This Row],[Location]],TblDom[],2,FALSE)="International","I","")),"")</f>
        <v/>
      </c>
      <c r="F100"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0" s="141"/>
      <c r="H100" s="142">
        <f>0</f>
        <v>0</v>
      </c>
      <c r="I100" s="142">
        <f>0</f>
        <v>0</v>
      </c>
      <c r="J100" s="142">
        <f>0</f>
        <v>0</v>
      </c>
      <c r="K100" s="142">
        <f>0</f>
        <v>0</v>
      </c>
      <c r="L100"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0" s="143"/>
      <c r="N100" s="143"/>
      <c r="O100" s="138"/>
      <c r="P100" s="143"/>
      <c r="Q100" s="143"/>
      <c r="R100" s="143"/>
      <c r="S100" s="144">
        <f>IF(ISBLANK(TblTrvlDetails[[#This Row],[Location]]),0,IF(TblTrvlDetails[[#This Row],[D/I]]="I",VLOOKUP(TblTrvlDetails[[#This Row],[Location]],TblDom[],3,FALSE),VLOOKUP(TblTrvlDetails[[#This Row],[Location]],TblDom[],2,FALSE)))</f>
        <v>0</v>
      </c>
      <c r="T100"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0"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0"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0"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0" s="163">
        <f>IFERROR(SUM(L100:N100,P100:R100,(TblTrvlDetails[[#This Row],[Miles*]]*VLOOKUP("Car Mileage",TblTransport[#All],2,FALSE))),"")</f>
        <v>0</v>
      </c>
      <c r="Y100" s="169"/>
    </row>
    <row r="101" spans="2:25" ht="20.45" customHeight="1" x14ac:dyDescent="0.25">
      <c r="B101" s="137"/>
      <c r="C101" s="138"/>
      <c r="D101" s="139"/>
      <c r="E101" s="140" t="str">
        <f>_xlfn.IFNA(IF(VLOOKUP(TblTrvlDetails[[#This Row],[Location]],TblDom[],2,FALSE)&lt;&gt;"International","D",IF(VLOOKUP(TblTrvlDetails[[#This Row],[Location]],TblDom[],2,FALSE)="International","I","")),"")</f>
        <v/>
      </c>
      <c r="F101"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1" s="141"/>
      <c r="H101" s="142">
        <f>0</f>
        <v>0</v>
      </c>
      <c r="I101" s="142">
        <f>0</f>
        <v>0</v>
      </c>
      <c r="J101" s="142">
        <f>0</f>
        <v>0</v>
      </c>
      <c r="K101" s="142">
        <f>0</f>
        <v>0</v>
      </c>
      <c r="L101"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1" s="143"/>
      <c r="N101" s="143"/>
      <c r="O101" s="138"/>
      <c r="P101" s="143"/>
      <c r="Q101" s="143"/>
      <c r="R101" s="143"/>
      <c r="S101" s="144">
        <f>IF(ISBLANK(TblTrvlDetails[[#This Row],[Location]]),0,IF(TblTrvlDetails[[#This Row],[D/I]]="I",VLOOKUP(TblTrvlDetails[[#This Row],[Location]],TblDom[],3,FALSE),VLOOKUP(TblTrvlDetails[[#This Row],[Location]],TblDom[],2,FALSE)))</f>
        <v>0</v>
      </c>
      <c r="T101"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1"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1"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1"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1" s="163">
        <f>IFERROR(SUM(L101:N101,P101:R101,(TblTrvlDetails[[#This Row],[Miles*]]*VLOOKUP("Car Mileage",TblTransport[#All],2,FALSE))),"")</f>
        <v>0</v>
      </c>
      <c r="Y101" s="169"/>
    </row>
    <row r="102" spans="2:25" ht="20.45" customHeight="1" x14ac:dyDescent="0.25">
      <c r="B102" s="137"/>
      <c r="C102" s="138"/>
      <c r="D102" s="139"/>
      <c r="E102" s="140" t="str">
        <f>_xlfn.IFNA(IF(VLOOKUP(TblTrvlDetails[[#This Row],[Location]],TblDom[],2,FALSE)&lt;&gt;"International","D",IF(VLOOKUP(TblTrvlDetails[[#This Row],[Location]],TblDom[],2,FALSE)="International","I","")),"")</f>
        <v/>
      </c>
      <c r="F102"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2" s="141"/>
      <c r="H102" s="142">
        <f>0</f>
        <v>0</v>
      </c>
      <c r="I102" s="142">
        <f>0</f>
        <v>0</v>
      </c>
      <c r="J102" s="142">
        <f>0</f>
        <v>0</v>
      </c>
      <c r="K102" s="142">
        <f>0</f>
        <v>0</v>
      </c>
      <c r="L102"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2" s="143"/>
      <c r="N102" s="143"/>
      <c r="O102" s="138"/>
      <c r="P102" s="143"/>
      <c r="Q102" s="143"/>
      <c r="R102" s="143"/>
      <c r="S102" s="144">
        <f>IF(ISBLANK(TblTrvlDetails[[#This Row],[Location]]),0,IF(TblTrvlDetails[[#This Row],[D/I]]="I",VLOOKUP(TblTrvlDetails[[#This Row],[Location]],TblDom[],3,FALSE),VLOOKUP(TblTrvlDetails[[#This Row],[Location]],TblDom[],2,FALSE)))</f>
        <v>0</v>
      </c>
      <c r="T102"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2"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2"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2"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2" s="163">
        <f>IFERROR(SUM(L102:N102,P102:R102,(TblTrvlDetails[[#This Row],[Miles*]]*VLOOKUP("Car Mileage",TblTransport[#All],2,FALSE))),"")</f>
        <v>0</v>
      </c>
      <c r="Y102" s="169"/>
    </row>
    <row r="103" spans="2:25" ht="20.45" customHeight="1" x14ac:dyDescent="0.25">
      <c r="B103" s="137"/>
      <c r="C103" s="138"/>
      <c r="D103" s="139"/>
      <c r="E103" s="140" t="str">
        <f>_xlfn.IFNA(IF(VLOOKUP(TblTrvlDetails[[#This Row],[Location]],TblDom[],2,FALSE)&lt;&gt;"International","D",IF(VLOOKUP(TblTrvlDetails[[#This Row],[Location]],TblDom[],2,FALSE)="International","I","")),"")</f>
        <v/>
      </c>
      <c r="F103"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3" s="141"/>
      <c r="H103" s="142">
        <f>0</f>
        <v>0</v>
      </c>
      <c r="I103" s="142">
        <f>0</f>
        <v>0</v>
      </c>
      <c r="J103" s="142">
        <f>0</f>
        <v>0</v>
      </c>
      <c r="K103" s="142">
        <f>0</f>
        <v>0</v>
      </c>
      <c r="L103"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3" s="143"/>
      <c r="N103" s="143"/>
      <c r="O103" s="138"/>
      <c r="P103" s="143"/>
      <c r="Q103" s="143"/>
      <c r="R103" s="143"/>
      <c r="S103" s="144">
        <f>IF(ISBLANK(TblTrvlDetails[[#This Row],[Location]]),0,IF(TblTrvlDetails[[#This Row],[D/I]]="I",VLOOKUP(TblTrvlDetails[[#This Row],[Location]],TblDom[],3,FALSE),VLOOKUP(TblTrvlDetails[[#This Row],[Location]],TblDom[],2,FALSE)))</f>
        <v>0</v>
      </c>
      <c r="T103"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3"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3"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3"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3" s="163">
        <f>IFERROR(SUM(L103:N103,P103:R103,(TblTrvlDetails[[#This Row],[Miles*]]*VLOOKUP("Car Mileage",TblTransport[#All],2,FALSE))),"")</f>
        <v>0</v>
      </c>
      <c r="Y103" s="169"/>
    </row>
    <row r="104" spans="2:25" ht="20.45" customHeight="1" x14ac:dyDescent="0.25">
      <c r="B104" s="137"/>
      <c r="C104" s="138"/>
      <c r="D104" s="139"/>
      <c r="E104" s="140" t="str">
        <f>_xlfn.IFNA(IF(VLOOKUP(TblTrvlDetails[[#This Row],[Location]],TblDom[],2,FALSE)&lt;&gt;"International","D",IF(VLOOKUP(TblTrvlDetails[[#This Row],[Location]],TblDom[],2,FALSE)="International","I","")),"")</f>
        <v/>
      </c>
      <c r="F104"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4" s="141"/>
      <c r="H104" s="142">
        <f>0</f>
        <v>0</v>
      </c>
      <c r="I104" s="142">
        <f>0</f>
        <v>0</v>
      </c>
      <c r="J104" s="142">
        <f>0</f>
        <v>0</v>
      </c>
      <c r="K104" s="142">
        <f>0</f>
        <v>0</v>
      </c>
      <c r="L104"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4" s="143"/>
      <c r="N104" s="143"/>
      <c r="O104" s="138"/>
      <c r="P104" s="143"/>
      <c r="Q104" s="143"/>
      <c r="R104" s="143"/>
      <c r="S104" s="144">
        <f>IF(ISBLANK(TblTrvlDetails[[#This Row],[Location]]),0,IF(TblTrvlDetails[[#This Row],[D/I]]="I",VLOOKUP(TblTrvlDetails[[#This Row],[Location]],TblDom[],3,FALSE),VLOOKUP(TblTrvlDetails[[#This Row],[Location]],TblDom[],2,FALSE)))</f>
        <v>0</v>
      </c>
      <c r="T104"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4"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4"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4"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4" s="163">
        <f>IFERROR(SUM(L104:N104,P104:R104,(TblTrvlDetails[[#This Row],[Miles*]]*VLOOKUP("Car Mileage",TblTransport[#All],2,FALSE))),"")</f>
        <v>0</v>
      </c>
      <c r="Y104" s="169"/>
    </row>
    <row r="105" spans="2:25" ht="20.100000000000001" customHeight="1" x14ac:dyDescent="0.25">
      <c r="B105" s="137"/>
      <c r="C105" s="138"/>
      <c r="D105" s="139"/>
      <c r="E105" s="140" t="str">
        <f>_xlfn.IFNA(IF(VLOOKUP(TblTrvlDetails[[#This Row],[Location]],TblDom[],2,FALSE)&lt;&gt;"International","D",IF(VLOOKUP(TblTrvlDetails[[#This Row],[Location]],TblDom[],2,FALSE)="International","I","")),"")</f>
        <v/>
      </c>
      <c r="F105"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5" s="141"/>
      <c r="H105" s="142">
        <f>0</f>
        <v>0</v>
      </c>
      <c r="I105" s="142">
        <f>0</f>
        <v>0</v>
      </c>
      <c r="J105" s="142">
        <f>0</f>
        <v>0</v>
      </c>
      <c r="K105" s="142">
        <f>0</f>
        <v>0</v>
      </c>
      <c r="L105"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5" s="143"/>
      <c r="N105" s="143"/>
      <c r="O105" s="138"/>
      <c r="P105" s="143"/>
      <c r="Q105" s="143"/>
      <c r="R105" s="143"/>
      <c r="S105" s="144">
        <f>IF(ISBLANK(TblTrvlDetails[[#This Row],[Location]]),0,IF(TblTrvlDetails[[#This Row],[D/I]]="I",VLOOKUP(TblTrvlDetails[[#This Row],[Location]],TblDom[],3,FALSE),VLOOKUP(TblTrvlDetails[[#This Row],[Location]],TblDom[],2,FALSE)))</f>
        <v>0</v>
      </c>
      <c r="T105"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5"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5"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5"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5" s="163">
        <f>IFERROR(SUM(L105:N105,P105:R105,(TblTrvlDetails[[#This Row],[Miles*]]*VLOOKUP("Car Mileage",TblTransport[#All],2,FALSE))),"")</f>
        <v>0</v>
      </c>
      <c r="Y105" s="169"/>
    </row>
    <row r="106" spans="2:25" ht="20.100000000000001" customHeight="1" x14ac:dyDescent="0.25">
      <c r="B106" s="137"/>
      <c r="C106" s="138"/>
      <c r="D106" s="139"/>
      <c r="E106" s="140" t="str">
        <f>_xlfn.IFNA(IF(VLOOKUP(TblTrvlDetails[[#This Row],[Location]],TblDom[],2,FALSE)&lt;&gt;"International","D",IF(VLOOKUP(TblTrvlDetails[[#This Row],[Location]],TblDom[],2,FALSE)="International","I","")),"")</f>
        <v/>
      </c>
      <c r="F106"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6" s="141"/>
      <c r="H106" s="142">
        <f>0</f>
        <v>0</v>
      </c>
      <c r="I106" s="142">
        <f>0</f>
        <v>0</v>
      </c>
      <c r="J106" s="142">
        <f>0</f>
        <v>0</v>
      </c>
      <c r="K106" s="142">
        <f>0</f>
        <v>0</v>
      </c>
      <c r="L106"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6" s="143"/>
      <c r="N106" s="143"/>
      <c r="O106" s="138"/>
      <c r="P106" s="143"/>
      <c r="Q106" s="143"/>
      <c r="R106" s="143"/>
      <c r="S106" s="144">
        <f>IF(ISBLANK(TblTrvlDetails[[#This Row],[Location]]),0,IF(TblTrvlDetails[[#This Row],[D/I]]="I",VLOOKUP(TblTrvlDetails[[#This Row],[Location]],TblDom[],3,FALSE),VLOOKUP(TblTrvlDetails[[#This Row],[Location]],TblDom[],2,FALSE)))</f>
        <v>0</v>
      </c>
      <c r="T106"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6"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6"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6"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6" s="163">
        <f>IFERROR(SUM(L106:N106,P106:R106,(TblTrvlDetails[[#This Row],[Miles*]]*VLOOKUP("Car Mileage",TblTransport[#All],2,FALSE))),"")</f>
        <v>0</v>
      </c>
      <c r="Y106" s="170"/>
    </row>
    <row r="107" spans="2:25" ht="20.100000000000001" customHeight="1" x14ac:dyDescent="0.25">
      <c r="B107" s="137"/>
      <c r="C107" s="138"/>
      <c r="D107" s="139"/>
      <c r="E107" s="140" t="str">
        <f>_xlfn.IFNA(IF(VLOOKUP(TblTrvlDetails[[#This Row],[Location]],TblDom[],2,FALSE)&lt;&gt;"International","D",IF(VLOOKUP(TblTrvlDetails[[#This Row],[Location]],TblDom[],2,FALSE)="International","I","")),"")</f>
        <v/>
      </c>
      <c r="F107"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7" s="141"/>
      <c r="H107" s="142">
        <f>0</f>
        <v>0</v>
      </c>
      <c r="I107" s="142">
        <f>0</f>
        <v>0</v>
      </c>
      <c r="J107" s="142">
        <f>0</f>
        <v>0</v>
      </c>
      <c r="K107" s="142">
        <f>0</f>
        <v>0</v>
      </c>
      <c r="L107"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7" s="143"/>
      <c r="N107" s="143"/>
      <c r="O107" s="138"/>
      <c r="P107" s="143"/>
      <c r="Q107" s="143"/>
      <c r="R107" s="143"/>
      <c r="S107" s="144">
        <f>IF(ISBLANK(TblTrvlDetails[[#This Row],[Location]]),0,IF(TblTrvlDetails[[#This Row],[D/I]]="I",VLOOKUP(TblTrvlDetails[[#This Row],[Location]],TblDom[],3,FALSE),VLOOKUP(TblTrvlDetails[[#This Row],[Location]],TblDom[],2,FALSE)))</f>
        <v>0</v>
      </c>
      <c r="T107"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7"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7"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7"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7" s="163">
        <f>IFERROR(SUM(L107:N107,P107:R107,(TblTrvlDetails[[#This Row],[Miles*]]*VLOOKUP("Car Mileage",TblTransport[#All],2,FALSE))),"")</f>
        <v>0</v>
      </c>
      <c r="Y107" s="169"/>
    </row>
    <row r="108" spans="2:25" ht="20.100000000000001" customHeight="1" x14ac:dyDescent="0.25">
      <c r="B108" s="137"/>
      <c r="C108" s="138"/>
      <c r="D108" s="139"/>
      <c r="E108" s="140" t="str">
        <f>_xlfn.IFNA(IF(VLOOKUP(TblTrvlDetails[[#This Row],[Location]],TblDom[],2,FALSE)&lt;&gt;"International","D",IF(VLOOKUP(TblTrvlDetails[[#This Row],[Location]],TblDom[],2,FALSE)="International","I","")),"")</f>
        <v/>
      </c>
      <c r="F108"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8" s="141"/>
      <c r="H108" s="142">
        <f>0</f>
        <v>0</v>
      </c>
      <c r="I108" s="142">
        <f>0</f>
        <v>0</v>
      </c>
      <c r="J108" s="142">
        <f>0</f>
        <v>0</v>
      </c>
      <c r="K108" s="142">
        <f>0</f>
        <v>0</v>
      </c>
      <c r="L108"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8" s="143"/>
      <c r="N108" s="143"/>
      <c r="O108" s="138"/>
      <c r="P108" s="143"/>
      <c r="Q108" s="143"/>
      <c r="R108" s="143"/>
      <c r="S108" s="144">
        <f>IF(ISBLANK(TblTrvlDetails[[#This Row],[Location]]),0,IF(TblTrvlDetails[[#This Row],[D/I]]="I",VLOOKUP(TblTrvlDetails[[#This Row],[Location]],TblDom[],3,FALSE),VLOOKUP(TblTrvlDetails[[#This Row],[Location]],TblDom[],2,FALSE)))</f>
        <v>0</v>
      </c>
      <c r="T108"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8"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8"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8"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8" s="163">
        <f>IFERROR(SUM(L108:N108,P108:R108,(TblTrvlDetails[[#This Row],[Miles*]]*VLOOKUP("Car Mileage",TblTransport[#All],2,FALSE))),"")</f>
        <v>0</v>
      </c>
      <c r="Y108" s="169"/>
    </row>
    <row r="109" spans="2:25" ht="20.100000000000001" customHeight="1" x14ac:dyDescent="0.25">
      <c r="B109" s="137"/>
      <c r="C109" s="138"/>
      <c r="D109" s="139"/>
      <c r="E109" s="140" t="str">
        <f>_xlfn.IFNA(IF(VLOOKUP(TblTrvlDetails[[#This Row],[Location]],TblDom[],2,FALSE)&lt;&gt;"International","D",IF(VLOOKUP(TblTrvlDetails[[#This Row],[Location]],TblDom[],2,FALSE)="International","I","")),"")</f>
        <v/>
      </c>
      <c r="F109"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09" s="141"/>
      <c r="H109" s="142">
        <f>0</f>
        <v>0</v>
      </c>
      <c r="I109" s="142">
        <f>0</f>
        <v>0</v>
      </c>
      <c r="J109" s="142">
        <f>0</f>
        <v>0</v>
      </c>
      <c r="K109" s="142">
        <f>0</f>
        <v>0</v>
      </c>
      <c r="L109"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9" s="143"/>
      <c r="N109" s="143"/>
      <c r="O109" s="138"/>
      <c r="P109" s="143"/>
      <c r="Q109" s="143"/>
      <c r="R109" s="143"/>
      <c r="S109" s="144">
        <f>IF(ISBLANK(TblTrvlDetails[[#This Row],[Location]]),0,IF(TblTrvlDetails[[#This Row],[D/I]]="I",VLOOKUP(TblTrvlDetails[[#This Row],[Location]],TblDom[],3,FALSE),VLOOKUP(TblTrvlDetails[[#This Row],[Location]],TblDom[],2,FALSE)))</f>
        <v>0</v>
      </c>
      <c r="T109"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09"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09"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09"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09" s="163">
        <f>IFERROR(SUM(L109:N109,P109:R109,(TblTrvlDetails[[#This Row],[Miles*]]*VLOOKUP("Car Mileage",TblTransport[#All],2,FALSE))),"")</f>
        <v>0</v>
      </c>
      <c r="Y109" s="169"/>
    </row>
    <row r="110" spans="2:25" ht="20.100000000000001" customHeight="1" x14ac:dyDescent="0.25">
      <c r="B110" s="137"/>
      <c r="C110" s="138"/>
      <c r="D110" s="139"/>
      <c r="E110" s="140" t="str">
        <f>_xlfn.IFNA(IF(VLOOKUP(TblTrvlDetails[[#This Row],[Location]],TblDom[],2,FALSE)&lt;&gt;"International","D",IF(VLOOKUP(TblTrvlDetails[[#This Row],[Location]],TblDom[],2,FALSE)="International","I","")),"")</f>
        <v/>
      </c>
      <c r="F110"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10" s="141"/>
      <c r="H110" s="142">
        <f>0</f>
        <v>0</v>
      </c>
      <c r="I110" s="142">
        <f>0</f>
        <v>0</v>
      </c>
      <c r="J110" s="142">
        <f>0</f>
        <v>0</v>
      </c>
      <c r="K110" s="142">
        <f>0</f>
        <v>0</v>
      </c>
      <c r="L110"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10" s="143"/>
      <c r="N110" s="143"/>
      <c r="O110" s="138"/>
      <c r="P110" s="143"/>
      <c r="Q110" s="143"/>
      <c r="R110" s="143"/>
      <c r="S110" s="144">
        <f>IF(ISBLANK(TblTrvlDetails[[#This Row],[Location]]),0,IF(TblTrvlDetails[[#This Row],[D/I]]="I",VLOOKUP(TblTrvlDetails[[#This Row],[Location]],TblDom[],3,FALSE),VLOOKUP(TblTrvlDetails[[#This Row],[Location]],TblDom[],2,FALSE)))</f>
        <v>0</v>
      </c>
      <c r="T110"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10"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10"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10"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10" s="163">
        <f>IFERROR(SUM(L110:N110,P110:R110,(TblTrvlDetails[[#This Row],[Miles*]]*VLOOKUP("Car Mileage",TblTransport[#All],2,FALSE))),"")</f>
        <v>0</v>
      </c>
      <c r="Y110" s="169"/>
    </row>
    <row r="111" spans="2:25" ht="20.100000000000001" customHeight="1" x14ac:dyDescent="0.25">
      <c r="B111" s="137"/>
      <c r="C111" s="138"/>
      <c r="D111" s="139"/>
      <c r="E111" s="140" t="str">
        <f>_xlfn.IFNA(IF(VLOOKUP(TblTrvlDetails[[#This Row],[Location]],TblDom[],2,FALSE)&lt;&gt;"International","D",IF(VLOOKUP(TblTrvlDetails[[#This Row],[Location]],TblDom[],2,FALSE)="International","I","")),"")</f>
        <v/>
      </c>
      <c r="F111"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11" s="141"/>
      <c r="H111" s="142">
        <f>0</f>
        <v>0</v>
      </c>
      <c r="I111" s="142">
        <f>0</f>
        <v>0</v>
      </c>
      <c r="J111" s="142">
        <f>0</f>
        <v>0</v>
      </c>
      <c r="K111" s="142">
        <f>0</f>
        <v>0</v>
      </c>
      <c r="L111"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11" s="143"/>
      <c r="N111" s="143"/>
      <c r="O111" s="138"/>
      <c r="P111" s="143"/>
      <c r="Q111" s="143"/>
      <c r="R111" s="143"/>
      <c r="S111" s="144">
        <f>IF(ISBLANK(TblTrvlDetails[[#This Row],[Location]]),0,IF(TblTrvlDetails[[#This Row],[D/I]]="I",VLOOKUP(TblTrvlDetails[[#This Row],[Location]],TblDom[],3,FALSE),VLOOKUP(TblTrvlDetails[[#This Row],[Location]],TblDom[],2,FALSE)))</f>
        <v>0</v>
      </c>
      <c r="T111"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11"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11"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11"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11" s="163">
        <f>IFERROR(SUM(L111:N111,P111:R111,(TblTrvlDetails[[#This Row],[Miles*]]*VLOOKUP("Car Mileage",TblTransport[#All],2,FALSE))),"")</f>
        <v>0</v>
      </c>
      <c r="Y111" s="169"/>
    </row>
    <row r="112" spans="2:25" ht="20.100000000000001" customHeight="1" x14ac:dyDescent="0.25">
      <c r="B112" s="137"/>
      <c r="C112" s="138"/>
      <c r="D112" s="139"/>
      <c r="E112" s="140" t="str">
        <f>_xlfn.IFNA(IF(VLOOKUP(TblTrvlDetails[[#This Row],[Location]],TblDom[],2,FALSE)&lt;&gt;"International","D",IF(VLOOKUP(TblTrvlDetails[[#This Row],[Location]],TblDom[],2,FALSE)="International","I","")),"")</f>
        <v/>
      </c>
      <c r="F112" s="166">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12" s="141"/>
      <c r="H112" s="142">
        <f>0</f>
        <v>0</v>
      </c>
      <c r="I112" s="142">
        <f>0</f>
        <v>0</v>
      </c>
      <c r="J112" s="142">
        <f>0</f>
        <v>0</v>
      </c>
      <c r="K112" s="142">
        <f>0</f>
        <v>0</v>
      </c>
      <c r="L112" s="166">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12" s="143"/>
      <c r="N112" s="143"/>
      <c r="O112" s="138"/>
      <c r="P112" s="143"/>
      <c r="Q112" s="143"/>
      <c r="R112" s="143"/>
      <c r="S112" s="144">
        <f>IF(ISBLANK(TblTrvlDetails[[#This Row],[Location]]),0,IF(TblTrvlDetails[[#This Row],[D/I]]="I",VLOOKUP(TblTrvlDetails[[#This Row],[Location]],TblDom[],3,FALSE),VLOOKUP(TblTrvlDetails[[#This Row],[Location]],TblDom[],2,FALSE)))</f>
        <v>0</v>
      </c>
      <c r="T112"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12"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12"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12"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12" s="163">
        <f>IFERROR(SUM(L112:N112,P112:R112,(TblTrvlDetails[[#This Row],[Miles*]]*VLOOKUP("Car Mileage",TblTransport[#All],2,FALSE))),"")</f>
        <v>0</v>
      </c>
      <c r="Y112" s="169"/>
    </row>
    <row r="113" spans="1:25" ht="20.100000000000001" customHeight="1" thickBot="1" x14ac:dyDescent="0.3">
      <c r="B113" s="145"/>
      <c r="C113" s="146"/>
      <c r="D113" s="147"/>
      <c r="E113" s="148" t="str">
        <f>_xlfn.IFNA(IF(VLOOKUP(TblTrvlDetails[[#This Row],[Location]],TblDom[],2,FALSE)&lt;&gt;"International","D",IF(VLOOKUP(TblTrvlDetails[[#This Row],[Location]],TblDom[],2,FALSE)="International","I","")),"")</f>
        <v/>
      </c>
      <c r="F113" s="16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13" s="149"/>
      <c r="H113" s="150">
        <f>0</f>
        <v>0</v>
      </c>
      <c r="I113" s="150">
        <f>0</f>
        <v>0</v>
      </c>
      <c r="J113" s="150">
        <f>0</f>
        <v>0</v>
      </c>
      <c r="K113" s="150">
        <f>0</f>
        <v>0</v>
      </c>
      <c r="L113" s="16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13" s="151"/>
      <c r="N113" s="151"/>
      <c r="O113" s="151"/>
      <c r="P113" s="151"/>
      <c r="Q113" s="151"/>
      <c r="R113" s="151"/>
      <c r="S113" s="152">
        <f>IF(ISBLANK(TblTrvlDetails[[#This Row],[Location]]),0,IF(TblTrvlDetails[[#This Row],[D/I]]="I",VLOOKUP(TblTrvlDetails[[#This Row],[Location]],TblDom[],3,FALSE),VLOOKUP(TblTrvlDetails[[#This Row],[Location]],TblDom[],2,FALSE)))</f>
        <v>0</v>
      </c>
      <c r="T113" s="14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13" s="14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13" s="14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13" s="14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13" s="164">
        <f>IFERROR(SUM(L113:N113,P113:R113,(TblTrvlDetails[[#This Row],[Miles*]]*VLOOKUP("Car Mileage",TblTransport[#All],2,FALSE))),"")</f>
        <v>0</v>
      </c>
      <c r="Y113" s="153"/>
    </row>
    <row r="114" spans="1:25" ht="19.5" customHeight="1" thickBot="1" x14ac:dyDescent="0.3">
      <c r="A114" s="58"/>
      <c r="B114" s="154" t="s">
        <v>98</v>
      </c>
      <c r="C114" s="155"/>
      <c r="D114" s="156"/>
      <c r="E114" s="157" t="str">
        <f>_xlfn.IFNA(IF(VLOOKUP(TblTrvlDetails[[#This Row],[Location]],TblDom[],2,FALSE)&lt;&gt;"International","D",IF(VLOOKUP(TblTrvlDetails[[#This Row],[Location]],TblDom[],2,FALSE)="International","I","")),"")</f>
        <v/>
      </c>
      <c r="F114" s="157"/>
      <c r="G114" s="158"/>
      <c r="H114" s="159"/>
      <c r="I114" s="159"/>
      <c r="J114" s="159"/>
      <c r="K114" s="159"/>
      <c r="L114" s="157"/>
      <c r="M114" s="160"/>
      <c r="N114" s="160"/>
      <c r="O114" s="160"/>
      <c r="P114" s="160"/>
      <c r="Q114" s="160"/>
      <c r="R114" s="160"/>
      <c r="S114" s="159" t="e">
        <f>IF(ISBLANK(TblTrvlDetails[[#This Row],[Location]]),0,IF(TblTrvlDetails[[#This Row],[D/I]]="I",VLOOKUP(TblTrvlDetails[[#This Row],[Location]],TblDom[],3,FALSE),VLOOKUP(TblTrvlDetails[[#This Row],[Location]],TblDom[],2,FALSE)))</f>
        <v>#N/A</v>
      </c>
      <c r="T114" s="157">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14" s="157">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14" s="157">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14" s="157">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14" s="161"/>
      <c r="Y114" s="162"/>
    </row>
    <row r="115" spans="1:25" ht="15" customHeight="1" x14ac:dyDescent="0.25">
      <c r="B115" s="215" t="s">
        <v>78</v>
      </c>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7"/>
    </row>
    <row r="116" spans="1:25" ht="28.5" customHeight="1" x14ac:dyDescent="0.25">
      <c r="B116" s="218"/>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20"/>
    </row>
    <row r="117" spans="1:25" ht="15.75" thickBot="1" x14ac:dyDescent="0.3">
      <c r="B117" s="218"/>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20"/>
    </row>
    <row r="118" spans="1:25" ht="24" customHeight="1" x14ac:dyDescent="0.25">
      <c r="B118" s="203" t="s">
        <v>94</v>
      </c>
      <c r="C118" s="204"/>
      <c r="D118" s="61" t="s">
        <v>63</v>
      </c>
      <c r="E118" s="62"/>
      <c r="F118" s="203" t="s">
        <v>113</v>
      </c>
      <c r="G118" s="204"/>
      <c r="H118" s="204"/>
      <c r="I118" s="204"/>
      <c r="J118" s="61" t="s">
        <v>63</v>
      </c>
      <c r="K118" s="203" t="s">
        <v>96</v>
      </c>
      <c r="L118" s="204"/>
      <c r="M118" s="204"/>
      <c r="N118" s="204"/>
      <c r="O118" s="204"/>
      <c r="P118" s="61" t="s">
        <v>63</v>
      </c>
      <c r="Q118" s="197" t="s">
        <v>97</v>
      </c>
      <c r="R118" s="197"/>
      <c r="S118" s="197"/>
      <c r="T118" s="197"/>
      <c r="U118" s="197"/>
      <c r="V118" s="197"/>
      <c r="W118" s="197"/>
      <c r="X118" s="197"/>
      <c r="Y118" s="198"/>
    </row>
    <row r="119" spans="1:25" ht="18.75" customHeight="1" x14ac:dyDescent="0.25">
      <c r="B119" s="277"/>
      <c r="C119" s="278"/>
      <c r="D119" s="293"/>
      <c r="E119" s="62"/>
      <c r="F119" s="277"/>
      <c r="G119" s="278"/>
      <c r="H119" s="278"/>
      <c r="I119" s="278"/>
      <c r="J119" s="293"/>
      <c r="K119" s="277"/>
      <c r="L119" s="278"/>
      <c r="M119" s="278"/>
      <c r="N119" s="278"/>
      <c r="O119" s="278"/>
      <c r="P119" s="290"/>
      <c r="Q119" s="199"/>
      <c r="R119" s="199"/>
      <c r="S119" s="199"/>
      <c r="T119" s="199"/>
      <c r="U119" s="199"/>
      <c r="V119" s="199"/>
      <c r="W119" s="199"/>
      <c r="X119" s="199"/>
      <c r="Y119" s="200"/>
    </row>
    <row r="120" spans="1:25" ht="24.75" customHeight="1" x14ac:dyDescent="0.25">
      <c r="B120" s="286" t="s">
        <v>95</v>
      </c>
      <c r="C120" s="287"/>
      <c r="D120" s="293"/>
      <c r="E120" s="63"/>
      <c r="F120" s="286" t="s">
        <v>95</v>
      </c>
      <c r="G120" s="287"/>
      <c r="H120" s="287"/>
      <c r="I120" s="287"/>
      <c r="J120" s="293"/>
      <c r="K120" s="286" t="s">
        <v>95</v>
      </c>
      <c r="L120" s="287"/>
      <c r="M120" s="287"/>
      <c r="N120" s="287"/>
      <c r="O120" s="287"/>
      <c r="P120" s="291"/>
      <c r="Q120" s="199"/>
      <c r="R120" s="199"/>
      <c r="S120" s="199"/>
      <c r="T120" s="199"/>
      <c r="U120" s="199"/>
      <c r="V120" s="199"/>
      <c r="W120" s="199"/>
      <c r="X120" s="199"/>
      <c r="Y120" s="200"/>
    </row>
    <row r="121" spans="1:25" ht="22.5" customHeight="1" thickBot="1" x14ac:dyDescent="0.3">
      <c r="B121" s="288"/>
      <c r="C121" s="289"/>
      <c r="D121" s="294"/>
      <c r="E121" s="171"/>
      <c r="F121" s="288"/>
      <c r="G121" s="289"/>
      <c r="H121" s="289"/>
      <c r="I121" s="289"/>
      <c r="J121" s="294"/>
      <c r="K121" s="288"/>
      <c r="L121" s="289"/>
      <c r="M121" s="289"/>
      <c r="N121" s="289"/>
      <c r="O121" s="289"/>
      <c r="P121" s="292"/>
      <c r="Q121" s="201"/>
      <c r="R121" s="201"/>
      <c r="S121" s="201"/>
      <c r="T121" s="201"/>
      <c r="U121" s="201"/>
      <c r="V121" s="201"/>
      <c r="W121" s="201"/>
      <c r="X121" s="201"/>
      <c r="Y121" s="202"/>
    </row>
    <row r="122" spans="1:25" x14ac:dyDescent="0.25">
      <c r="B122" s="54"/>
      <c r="C122" s="54"/>
      <c r="D122" s="54"/>
      <c r="E122" s="54"/>
      <c r="F122" s="54"/>
    </row>
    <row r="123" spans="1:25" x14ac:dyDescent="0.25">
      <c r="B123" s="54"/>
      <c r="C123" s="54"/>
      <c r="D123" s="54"/>
      <c r="E123" s="54"/>
      <c r="F123" s="54"/>
    </row>
    <row r="124" spans="1:25" x14ac:dyDescent="0.25">
      <c r="B124" s="54"/>
      <c r="C124" s="54"/>
      <c r="D124" s="54"/>
      <c r="E124" s="54"/>
      <c r="F124" s="54"/>
    </row>
  </sheetData>
  <sheetProtection sheet="1" selectLockedCells="1"/>
  <mergeCells count="55">
    <mergeCell ref="K120:O120"/>
    <mergeCell ref="K121:O121"/>
    <mergeCell ref="P119:P121"/>
    <mergeCell ref="B119:C119"/>
    <mergeCell ref="B120:C120"/>
    <mergeCell ref="B121:C121"/>
    <mergeCell ref="J119:J121"/>
    <mergeCell ref="F119:I119"/>
    <mergeCell ref="F120:I120"/>
    <mergeCell ref="F121:I121"/>
    <mergeCell ref="D119:D121"/>
    <mergeCell ref="C3:C6"/>
    <mergeCell ref="C10:D10"/>
    <mergeCell ref="C11:D11"/>
    <mergeCell ref="C9:D9"/>
    <mergeCell ref="K119:O119"/>
    <mergeCell ref="F118:I118"/>
    <mergeCell ref="B118:C118"/>
    <mergeCell ref="N18:O19"/>
    <mergeCell ref="B26:H26"/>
    <mergeCell ref="F13:F17"/>
    <mergeCell ref="X11:Y11"/>
    <mergeCell ref="G11:H11"/>
    <mergeCell ref="M9:N9"/>
    <mergeCell ref="X9:Y10"/>
    <mergeCell ref="O9:R10"/>
    <mergeCell ref="O11:R11"/>
    <mergeCell ref="I9:J9"/>
    <mergeCell ref="F9:H9"/>
    <mergeCell ref="F10:H10"/>
    <mergeCell ref="I10:J10"/>
    <mergeCell ref="I11:K11"/>
    <mergeCell ref="P18:R19"/>
    <mergeCell ref="X14:Y16"/>
    <mergeCell ref="P13:R13"/>
    <mergeCell ref="N14:O15"/>
    <mergeCell ref="N16:O17"/>
    <mergeCell ref="N13:O13"/>
    <mergeCell ref="Q14:R16"/>
    <mergeCell ref="Q118:Y121"/>
    <mergeCell ref="K118:O118"/>
    <mergeCell ref="Z17:AA18"/>
    <mergeCell ref="Z16:AA16"/>
    <mergeCell ref="K18:K19"/>
    <mergeCell ref="Q20:R22"/>
    <mergeCell ref="X20:Y22"/>
    <mergeCell ref="B115:Y117"/>
    <mergeCell ref="H20:J20"/>
    <mergeCell ref="I26:K26"/>
    <mergeCell ref="N20:O21"/>
    <mergeCell ref="N22:O23"/>
    <mergeCell ref="X18:X19"/>
    <mergeCell ref="F19:F22"/>
    <mergeCell ref="L18:L19"/>
    <mergeCell ref="M18:M19"/>
  </mergeCells>
  <phoneticPr fontId="9" type="noConversion"/>
  <dataValidations count="1">
    <dataValidation type="list" allowBlank="1" showInputMessage="1" showErrorMessage="1" sqref="B28:B113" xr:uid="{F15AC928-CC7A-4E74-B9C1-4B01E9C723CE}">
      <formula1>$B$14:$B$23</formula1>
    </dataValidation>
  </dataValidations>
  <hyperlinks>
    <hyperlink ref="D13" r:id="rId1" display="International Rates (State Dept)" xr:uid="{21DD02F2-915F-4D90-9C34-CF297AEA1277}"/>
    <hyperlink ref="C13" r:id="rId2" xr:uid="{EAD12657-15CC-462B-8F73-3AA76AC31235}"/>
  </hyperlinks>
  <printOptions horizontalCentered="1"/>
  <pageMargins left="0.25" right="0.25" top="0.4" bottom="0.25" header="0.3" footer="0.05"/>
  <pageSetup scale="46" fitToHeight="0" orientation="landscape" r:id="rId3"/>
  <headerFooter>
    <oddFooter>&amp;L&amp;"-,Italic"&amp;9Version 3  - 1/0/11/2024&amp;R&amp;"-,Italic"&amp;9&amp;D&amp;T</oddFooter>
  </headerFooter>
  <drawing r:id="rId4"/>
  <legacyDrawing r:id="rId5"/>
  <tableParts count="2">
    <tablePart r:id="rId6"/>
    <tablePart r:id="rId7"/>
  </tableParts>
  <extLst>
    <ext xmlns:x14="http://schemas.microsoft.com/office/spreadsheetml/2009/9/main" uri="{CCE6A557-97BC-4b89-ADB6-D9C93CAAB3DF}">
      <x14:dataValidations xmlns:xm="http://schemas.microsoft.com/office/excel/2006/main" count="4">
        <x14:dataValidation type="list" allowBlank="1" showInputMessage="1" showErrorMessage="1" xr:uid="{6BC20DC6-4A37-488E-AFD2-E7F55F4544D8}">
          <x14:formula1>
            <xm:f>Data!$AA$13:$AA$15</xm:f>
          </x14:formula1>
          <xm:sqref>G11</xm:sqref>
        </x14:dataValidation>
        <x14:dataValidation type="list" allowBlank="1" showInputMessage="1" showErrorMessage="1" xr:uid="{524421AF-2244-4058-8A88-2B764CA8E2DC}">
          <x14:formula1>
            <xm:f>Data!$P$13:$P$14</xm:f>
          </x14:formula1>
          <xm:sqref>C14:C23</xm:sqref>
        </x14:dataValidation>
        <x14:dataValidation type="list" allowBlank="1" showInputMessage="1" showErrorMessage="1" xr:uid="{8302EFB4-CCD9-4572-9742-9C5AAA4CF58A}">
          <x14:formula1>
            <xm:f>Data!$X$12:$X$22</xm:f>
          </x14:formula1>
          <xm:sqref>C11:D11</xm:sqref>
        </x14:dataValidation>
        <x14:dataValidation type="list" allowBlank="1" showInputMessage="1" showErrorMessage="1" xr:uid="{E0108D65-8053-483B-9BF2-E01394D20001}">
          <x14:formula1>
            <xm:f>Data!$AA$4:$AA$6</xm:f>
          </x14:formula1>
          <xm:sqref>C28:C113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C3" sqref="C3:C6"/>
    </sheetView>
  </sheetViews>
  <sheetFormatPr defaultRowHeight="15" x14ac:dyDescent="0.25"/>
  <cols>
    <col min="1" max="1" width="9.140625" customWidth="1"/>
    <col min="2" max="2" width="49.85546875" customWidth="1"/>
    <col min="3" max="3" width="10.7109375" bestFit="1" customWidth="1"/>
  </cols>
  <sheetData>
    <row r="1" spans="1:3" x14ac:dyDescent="0.25">
      <c r="A1" s="37" t="s">
        <v>59</v>
      </c>
      <c r="B1" s="38" t="s">
        <v>62</v>
      </c>
      <c r="C1" s="32" t="s">
        <v>63</v>
      </c>
    </row>
    <row r="2" spans="1:3" x14ac:dyDescent="0.25">
      <c r="A2" s="34">
        <v>1</v>
      </c>
      <c r="B2" s="33" t="s">
        <v>60</v>
      </c>
      <c r="C2" s="36">
        <v>45236</v>
      </c>
    </row>
    <row r="3" spans="1:3" x14ac:dyDescent="0.25">
      <c r="A3" s="34">
        <v>2</v>
      </c>
      <c r="B3" s="33" t="s">
        <v>61</v>
      </c>
      <c r="C3" s="36">
        <v>45243</v>
      </c>
    </row>
    <row r="4" spans="1:3" x14ac:dyDescent="0.25">
      <c r="A4" s="34">
        <v>3</v>
      </c>
      <c r="B4" s="33" t="s">
        <v>132</v>
      </c>
      <c r="C4" s="36">
        <v>45320</v>
      </c>
    </row>
    <row r="5" spans="1:3" x14ac:dyDescent="0.25">
      <c r="A5" s="34">
        <v>4</v>
      </c>
      <c r="B5" s="33" t="s">
        <v>137</v>
      </c>
      <c r="C5" s="36">
        <v>45576</v>
      </c>
    </row>
    <row r="6" spans="1:3" x14ac:dyDescent="0.25">
      <c r="A6" s="34">
        <v>5</v>
      </c>
      <c r="B6" s="33" t="s">
        <v>138</v>
      </c>
      <c r="C6" s="36">
        <v>45664</v>
      </c>
    </row>
    <row r="7" spans="1:3" x14ac:dyDescent="0.25">
      <c r="A7" s="34"/>
      <c r="B7" s="33"/>
      <c r="C7" s="35"/>
    </row>
    <row r="8" spans="1:3" x14ac:dyDescent="0.25">
      <c r="A8" s="34"/>
      <c r="B8" s="33"/>
      <c r="C8" s="35"/>
    </row>
    <row r="9" spans="1:3" x14ac:dyDescent="0.25">
      <c r="A9" s="34"/>
      <c r="B9" s="33"/>
      <c r="C9" s="35"/>
    </row>
    <row r="10" spans="1:3" x14ac:dyDescent="0.25">
      <c r="A10" s="34"/>
      <c r="B10" s="33"/>
      <c r="C10" s="35"/>
    </row>
    <row r="11" spans="1:3" x14ac:dyDescent="0.25">
      <c r="A11" s="34"/>
      <c r="B11" s="33"/>
      <c r="C11" s="35"/>
    </row>
    <row r="12" spans="1:3" x14ac:dyDescent="0.25">
      <c r="A12" s="34"/>
      <c r="B12" s="33"/>
      <c r="C12" s="35"/>
    </row>
    <row r="13" spans="1:3" x14ac:dyDescent="0.25">
      <c r="A13" s="34"/>
      <c r="B13" s="33"/>
      <c r="C13" s="35"/>
    </row>
    <row r="14" spans="1:3" x14ac:dyDescent="0.25">
      <c r="A14" s="31"/>
      <c r="B14" s="39"/>
      <c r="C14" s="30"/>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D1" workbookViewId="0">
      <selection activeCell="C3" sqref="C3:C6"/>
    </sheetView>
  </sheetViews>
  <sheetFormatPr defaultRowHeight="15" x14ac:dyDescent="0.25"/>
  <cols>
    <col min="1" max="1" width="11.7109375" hidden="1" customWidth="1"/>
    <col min="2" max="3" width="0" hidden="1" customWidth="1"/>
    <col min="4" max="4" width="13.5703125" style="23" customWidth="1"/>
    <col min="5" max="7" width="13.28515625" customWidth="1"/>
    <col min="8" max="8" width="13.85546875" customWidth="1"/>
    <col min="10" max="14" width="14.42578125" hidden="1" customWidth="1"/>
    <col min="24" max="24" width="15.85546875" customWidth="1"/>
    <col min="25" max="25" width="10.28515625" customWidth="1"/>
    <col min="27" max="27" width="22.140625" customWidth="1"/>
  </cols>
  <sheetData>
    <row r="1" spans="1:27" ht="15.75" x14ac:dyDescent="0.25">
      <c r="D1" s="24" t="s">
        <v>24</v>
      </c>
      <c r="P1" s="1" t="s">
        <v>136</v>
      </c>
      <c r="X1" t="s">
        <v>27</v>
      </c>
    </row>
    <row r="3" spans="1:27" x14ac:dyDescent="0.25">
      <c r="A3" s="3" t="s">
        <v>13</v>
      </c>
      <c r="D3" s="21" t="s">
        <v>10</v>
      </c>
      <c r="E3" s="9" t="s">
        <v>0</v>
      </c>
      <c r="F3" s="9" t="s">
        <v>1</v>
      </c>
      <c r="G3" s="9" t="s">
        <v>2</v>
      </c>
      <c r="H3" s="10" t="s">
        <v>11</v>
      </c>
      <c r="J3" s="4" t="s">
        <v>10</v>
      </c>
      <c r="K3" s="4" t="s">
        <v>0</v>
      </c>
      <c r="L3" s="4" t="s">
        <v>1</v>
      </c>
      <c r="M3" s="4" t="s">
        <v>2</v>
      </c>
      <c r="N3" s="4" t="s">
        <v>11</v>
      </c>
      <c r="P3" s="3" t="s">
        <v>13</v>
      </c>
      <c r="Q3" s="3" t="s">
        <v>21</v>
      </c>
      <c r="R3" s="3" t="s">
        <v>1</v>
      </c>
      <c r="S3" s="3" t="s">
        <v>2</v>
      </c>
      <c r="T3" s="3" t="s">
        <v>20</v>
      </c>
      <c r="U3" s="3" t="s">
        <v>7</v>
      </c>
      <c r="X3" t="s">
        <v>28</v>
      </c>
      <c r="Y3" t="s">
        <v>32</v>
      </c>
      <c r="AA3" t="s">
        <v>15</v>
      </c>
    </row>
    <row r="4" spans="1:27" x14ac:dyDescent="0.25">
      <c r="A4" s="3">
        <v>59</v>
      </c>
      <c r="D4" s="22" t="s">
        <v>12</v>
      </c>
      <c r="E4" s="11">
        <v>0.15</v>
      </c>
      <c r="F4" s="59">
        <v>0.25</v>
      </c>
      <c r="G4" s="11">
        <v>0.4</v>
      </c>
      <c r="H4" s="12">
        <v>0.2</v>
      </c>
      <c r="J4" s="4"/>
      <c r="K4" s="7">
        <v>0.15</v>
      </c>
      <c r="L4" s="7">
        <v>0.25</v>
      </c>
      <c r="M4" s="7">
        <v>0.4</v>
      </c>
      <c r="N4" s="7">
        <v>0.2</v>
      </c>
      <c r="P4" s="3">
        <v>68</v>
      </c>
      <c r="Q4" s="19">
        <v>16</v>
      </c>
      <c r="R4" s="19">
        <v>19</v>
      </c>
      <c r="S4" s="19">
        <v>28</v>
      </c>
      <c r="T4" s="19">
        <v>5</v>
      </c>
      <c r="U4" s="19">
        <v>51</v>
      </c>
      <c r="X4" t="s">
        <v>29</v>
      </c>
      <c r="AA4" t="s">
        <v>7</v>
      </c>
    </row>
    <row r="5" spans="1:27" x14ac:dyDescent="0.25">
      <c r="A5" s="3">
        <v>64</v>
      </c>
      <c r="D5" s="13">
        <v>1</v>
      </c>
      <c r="E5" s="14">
        <v>0</v>
      </c>
      <c r="F5" s="14">
        <v>0</v>
      </c>
      <c r="G5" s="14">
        <v>0</v>
      </c>
      <c r="H5" s="15">
        <v>1</v>
      </c>
      <c r="J5" s="5">
        <v>1</v>
      </c>
      <c r="K5" s="8">
        <f>ROUND(J5*$K$4,0)</f>
        <v>0</v>
      </c>
      <c r="L5" s="6">
        <f>ROUND(J5*$L$4,0)</f>
        <v>0</v>
      </c>
      <c r="M5" s="6">
        <f>ROUND(J5*$M$4,0)</f>
        <v>0</v>
      </c>
      <c r="N5" s="6">
        <f>ROUND(J5*$N$4,0)</f>
        <v>0</v>
      </c>
      <c r="P5" s="3">
        <v>74</v>
      </c>
      <c r="Q5" s="20">
        <v>18</v>
      </c>
      <c r="R5" s="20">
        <v>20</v>
      </c>
      <c r="S5" s="20">
        <v>31</v>
      </c>
      <c r="T5" s="20">
        <v>5</v>
      </c>
      <c r="U5" s="20">
        <v>55.5</v>
      </c>
      <c r="X5" t="s">
        <v>30</v>
      </c>
      <c r="AA5" t="s">
        <v>8</v>
      </c>
    </row>
    <row r="6" spans="1:27" x14ac:dyDescent="0.2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v>80</v>
      </c>
      <c r="Q6" s="19">
        <v>20</v>
      </c>
      <c r="R6" s="19">
        <v>22</v>
      </c>
      <c r="S6" s="19">
        <v>33</v>
      </c>
      <c r="T6" s="19">
        <v>5</v>
      </c>
      <c r="U6" s="19">
        <v>60</v>
      </c>
      <c r="X6" t="s">
        <v>31</v>
      </c>
      <c r="Y6">
        <v>0.7</v>
      </c>
      <c r="AA6" t="s">
        <v>34</v>
      </c>
    </row>
    <row r="7" spans="1:27" x14ac:dyDescent="0.25">
      <c r="A7" s="3">
        <v>74</v>
      </c>
      <c r="D7" s="13">
        <v>3</v>
      </c>
      <c r="E7" s="14">
        <v>0</v>
      </c>
      <c r="F7" s="14">
        <v>1</v>
      </c>
      <c r="G7" s="14">
        <v>1</v>
      </c>
      <c r="H7" s="15">
        <v>1</v>
      </c>
      <c r="J7" s="5">
        <v>3</v>
      </c>
      <c r="K7" s="8">
        <f t="shared" si="0"/>
        <v>0</v>
      </c>
      <c r="L7" s="6">
        <f t="shared" si="1"/>
        <v>1</v>
      </c>
      <c r="M7" s="6">
        <f t="shared" si="2"/>
        <v>1</v>
      </c>
      <c r="N7" s="6">
        <f t="shared" si="3"/>
        <v>1</v>
      </c>
      <c r="P7" s="3">
        <v>86</v>
      </c>
      <c r="Q7" s="20">
        <v>22</v>
      </c>
      <c r="R7" s="20">
        <v>23</v>
      </c>
      <c r="S7" s="20">
        <v>36</v>
      </c>
      <c r="T7" s="20">
        <v>5</v>
      </c>
      <c r="U7" s="20">
        <v>64.5</v>
      </c>
    </row>
    <row r="8" spans="1:27" x14ac:dyDescent="0.25">
      <c r="A8" s="3">
        <v>79</v>
      </c>
      <c r="D8" s="13">
        <v>4</v>
      </c>
      <c r="E8" s="14">
        <v>1</v>
      </c>
      <c r="F8" s="14">
        <v>1</v>
      </c>
      <c r="G8" s="14">
        <v>1</v>
      </c>
      <c r="H8" s="15">
        <v>1</v>
      </c>
      <c r="J8" s="5">
        <v>4</v>
      </c>
      <c r="K8" s="8">
        <f t="shared" si="0"/>
        <v>1</v>
      </c>
      <c r="L8" s="6">
        <f t="shared" si="1"/>
        <v>1</v>
      </c>
      <c r="M8" s="6">
        <f t="shared" si="2"/>
        <v>2</v>
      </c>
      <c r="N8" s="6">
        <f t="shared" si="3"/>
        <v>1</v>
      </c>
      <c r="P8" s="3">
        <v>92</v>
      </c>
      <c r="Q8" s="19">
        <v>23</v>
      </c>
      <c r="R8" s="19">
        <v>26</v>
      </c>
      <c r="S8" s="19">
        <v>38</v>
      </c>
      <c r="T8" s="19">
        <v>5</v>
      </c>
      <c r="U8" s="19">
        <v>69</v>
      </c>
    </row>
    <row r="9" spans="1:27" x14ac:dyDescent="0.25">
      <c r="D9" s="13">
        <v>5</v>
      </c>
      <c r="E9" s="14">
        <v>1</v>
      </c>
      <c r="F9" s="14">
        <v>1</v>
      </c>
      <c r="G9" s="14">
        <v>2</v>
      </c>
      <c r="H9" s="15">
        <v>1</v>
      </c>
      <c r="J9" s="5">
        <v>5</v>
      </c>
      <c r="K9" s="8">
        <f t="shared" si="0"/>
        <v>1</v>
      </c>
      <c r="L9" s="6">
        <f t="shared" si="1"/>
        <v>1</v>
      </c>
      <c r="M9" s="6">
        <f t="shared" si="2"/>
        <v>2</v>
      </c>
      <c r="N9" s="6">
        <f t="shared" si="3"/>
        <v>1</v>
      </c>
      <c r="P9" s="3" t="s">
        <v>17</v>
      </c>
      <c r="Q9" s="3"/>
      <c r="R9" s="3"/>
      <c r="S9" s="3"/>
      <c r="T9" s="3"/>
      <c r="U9" s="3"/>
    </row>
    <row r="10" spans="1:27" x14ac:dyDescent="0.25">
      <c r="D10" s="13">
        <v>6</v>
      </c>
      <c r="E10" s="14">
        <v>1</v>
      </c>
      <c r="F10" s="14">
        <v>2</v>
      </c>
      <c r="G10" s="14">
        <v>2</v>
      </c>
      <c r="H10" s="15">
        <v>1</v>
      </c>
      <c r="J10" s="5">
        <v>6</v>
      </c>
      <c r="K10" s="8">
        <f t="shared" si="0"/>
        <v>1</v>
      </c>
      <c r="L10" s="6">
        <f t="shared" si="1"/>
        <v>2</v>
      </c>
      <c r="M10" s="6">
        <f t="shared" si="2"/>
        <v>2</v>
      </c>
      <c r="N10" s="6">
        <f t="shared" si="3"/>
        <v>1</v>
      </c>
    </row>
    <row r="11" spans="1:27" x14ac:dyDescent="0.25">
      <c r="D11" s="13">
        <v>7</v>
      </c>
      <c r="E11" s="14">
        <v>1</v>
      </c>
      <c r="F11" s="14">
        <v>2</v>
      </c>
      <c r="G11" s="14">
        <v>3</v>
      </c>
      <c r="H11" s="15">
        <v>1</v>
      </c>
      <c r="J11" s="5">
        <v>7</v>
      </c>
      <c r="K11" s="8">
        <f t="shared" si="0"/>
        <v>1</v>
      </c>
      <c r="L11" s="6">
        <f t="shared" si="1"/>
        <v>2</v>
      </c>
      <c r="M11" s="6">
        <f t="shared" si="2"/>
        <v>3</v>
      </c>
      <c r="N11" s="6">
        <f t="shared" si="3"/>
        <v>1</v>
      </c>
    </row>
    <row r="12" spans="1:27" x14ac:dyDescent="0.25">
      <c r="D12" s="13">
        <v>8</v>
      </c>
      <c r="E12" s="14">
        <v>1</v>
      </c>
      <c r="F12" s="14">
        <v>2</v>
      </c>
      <c r="G12" s="14">
        <v>3</v>
      </c>
      <c r="H12" s="15">
        <v>2</v>
      </c>
      <c r="J12" s="5">
        <v>8</v>
      </c>
      <c r="K12" s="8">
        <f t="shared" si="0"/>
        <v>1</v>
      </c>
      <c r="L12" s="6">
        <f t="shared" si="1"/>
        <v>2</v>
      </c>
      <c r="M12" s="6">
        <f t="shared" si="2"/>
        <v>3</v>
      </c>
      <c r="N12" s="6">
        <f t="shared" si="3"/>
        <v>2</v>
      </c>
      <c r="P12" s="3" t="s">
        <v>13</v>
      </c>
      <c r="Q12" s="3" t="s">
        <v>21</v>
      </c>
      <c r="R12" s="3" t="s">
        <v>1</v>
      </c>
      <c r="S12" s="3" t="s">
        <v>2</v>
      </c>
      <c r="T12" s="3" t="s">
        <v>20</v>
      </c>
      <c r="U12" s="3" t="s">
        <v>7</v>
      </c>
      <c r="X12" t="s">
        <v>99</v>
      </c>
    </row>
    <row r="13" spans="1:27" x14ac:dyDescent="0.25">
      <c r="D13" s="13">
        <v>9</v>
      </c>
      <c r="E13" s="14">
        <v>1</v>
      </c>
      <c r="F13" s="14">
        <v>2</v>
      </c>
      <c r="G13" s="14">
        <v>4</v>
      </c>
      <c r="H13" s="15">
        <v>2</v>
      </c>
      <c r="J13" s="5">
        <v>9</v>
      </c>
      <c r="K13" s="8">
        <f t="shared" si="0"/>
        <v>1</v>
      </c>
      <c r="L13" s="6">
        <f t="shared" si="1"/>
        <v>2</v>
      </c>
      <c r="M13" s="6">
        <f t="shared" si="2"/>
        <v>4</v>
      </c>
      <c r="N13" s="6">
        <f t="shared" si="3"/>
        <v>2</v>
      </c>
      <c r="P13" s="3">
        <v>68</v>
      </c>
      <c r="Q13" s="19">
        <v>16</v>
      </c>
      <c r="R13" s="19">
        <v>19</v>
      </c>
      <c r="S13" s="19">
        <v>28</v>
      </c>
      <c r="T13" s="19">
        <v>5</v>
      </c>
      <c r="U13" s="19">
        <v>51</v>
      </c>
      <c r="X13" t="s">
        <v>100</v>
      </c>
      <c r="AA13" t="s">
        <v>126</v>
      </c>
    </row>
    <row r="14" spans="1:27" x14ac:dyDescent="0.25">
      <c r="D14" s="13">
        <v>10</v>
      </c>
      <c r="E14" s="14">
        <v>2</v>
      </c>
      <c r="F14" s="14">
        <v>2</v>
      </c>
      <c r="G14" s="14">
        <v>4</v>
      </c>
      <c r="H14" s="15">
        <v>2</v>
      </c>
      <c r="J14" s="5">
        <v>10</v>
      </c>
      <c r="K14" s="8">
        <f t="shared" si="0"/>
        <v>2</v>
      </c>
      <c r="L14" s="6">
        <f t="shared" si="1"/>
        <v>3</v>
      </c>
      <c r="M14" s="6">
        <f t="shared" si="2"/>
        <v>4</v>
      </c>
      <c r="N14" s="6">
        <f t="shared" si="3"/>
        <v>2</v>
      </c>
      <c r="P14" s="3" t="s">
        <v>17</v>
      </c>
      <c r="Q14" s="3"/>
      <c r="R14" s="3"/>
      <c r="S14" s="3"/>
      <c r="T14" s="3"/>
      <c r="U14" s="3"/>
      <c r="X14" t="s">
        <v>101</v>
      </c>
      <c r="AA14" t="s">
        <v>127</v>
      </c>
    </row>
    <row r="15" spans="1:27" x14ac:dyDescent="0.25">
      <c r="D15" s="13">
        <v>11</v>
      </c>
      <c r="E15" s="14">
        <v>2</v>
      </c>
      <c r="F15" s="14">
        <v>3</v>
      </c>
      <c r="G15" s="14">
        <v>4</v>
      </c>
      <c r="H15" s="15">
        <v>2</v>
      </c>
      <c r="J15" s="5">
        <v>11</v>
      </c>
      <c r="K15" s="8">
        <f t="shared" si="0"/>
        <v>2</v>
      </c>
      <c r="L15" s="6">
        <f t="shared" si="1"/>
        <v>3</v>
      </c>
      <c r="M15" s="6">
        <f t="shared" si="2"/>
        <v>4</v>
      </c>
      <c r="N15" s="6">
        <f t="shared" si="3"/>
        <v>2</v>
      </c>
      <c r="X15" t="s">
        <v>105</v>
      </c>
      <c r="AA15" t="s">
        <v>128</v>
      </c>
    </row>
    <row r="16" spans="1:27" x14ac:dyDescent="0.25">
      <c r="D16" s="13">
        <v>12</v>
      </c>
      <c r="E16" s="14">
        <v>2</v>
      </c>
      <c r="F16" s="14">
        <v>3</v>
      </c>
      <c r="G16" s="14">
        <v>5</v>
      </c>
      <c r="H16" s="15">
        <v>2</v>
      </c>
      <c r="J16" s="5">
        <v>12</v>
      </c>
      <c r="K16" s="8">
        <f t="shared" si="0"/>
        <v>2</v>
      </c>
      <c r="L16" s="6">
        <f t="shared" si="1"/>
        <v>3</v>
      </c>
      <c r="M16" s="6">
        <f t="shared" si="2"/>
        <v>5</v>
      </c>
      <c r="N16" s="6">
        <f t="shared" si="3"/>
        <v>2</v>
      </c>
      <c r="X16" t="s">
        <v>102</v>
      </c>
    </row>
    <row r="17" spans="4:24" x14ac:dyDescent="0.25">
      <c r="D17" s="13">
        <v>13</v>
      </c>
      <c r="E17" s="14">
        <v>2</v>
      </c>
      <c r="F17" s="14">
        <v>3</v>
      </c>
      <c r="G17" s="14">
        <v>5</v>
      </c>
      <c r="H17" s="15">
        <v>3</v>
      </c>
      <c r="J17" s="5">
        <v>13</v>
      </c>
      <c r="K17" s="8">
        <f t="shared" si="0"/>
        <v>2</v>
      </c>
      <c r="L17" s="6">
        <f t="shared" si="1"/>
        <v>3</v>
      </c>
      <c r="M17" s="6">
        <f t="shared" si="2"/>
        <v>5</v>
      </c>
      <c r="N17" s="6">
        <f t="shared" si="3"/>
        <v>3</v>
      </c>
      <c r="X17" t="s">
        <v>103</v>
      </c>
    </row>
    <row r="18" spans="4:24" x14ac:dyDescent="0.25">
      <c r="D18" s="13">
        <v>14</v>
      </c>
      <c r="E18" s="14">
        <v>2</v>
      </c>
      <c r="F18" s="14">
        <v>4</v>
      </c>
      <c r="G18" s="14">
        <v>5</v>
      </c>
      <c r="H18" s="15">
        <v>3</v>
      </c>
      <c r="J18" s="5">
        <v>14</v>
      </c>
      <c r="K18" s="8">
        <f t="shared" si="0"/>
        <v>2</v>
      </c>
      <c r="L18" s="6">
        <f t="shared" si="1"/>
        <v>4</v>
      </c>
      <c r="M18" s="6">
        <f t="shared" si="2"/>
        <v>6</v>
      </c>
      <c r="N18" s="6">
        <f t="shared" si="3"/>
        <v>3</v>
      </c>
      <c r="X18" t="s">
        <v>104</v>
      </c>
    </row>
    <row r="19" spans="4:24" x14ac:dyDescent="0.25">
      <c r="D19" s="13">
        <v>15</v>
      </c>
      <c r="E19" s="14">
        <v>2</v>
      </c>
      <c r="F19" s="14">
        <v>4</v>
      </c>
      <c r="G19" s="14">
        <v>6</v>
      </c>
      <c r="H19" s="15">
        <v>3</v>
      </c>
      <c r="J19" s="5">
        <v>15</v>
      </c>
      <c r="K19" s="8">
        <f t="shared" si="0"/>
        <v>2</v>
      </c>
      <c r="L19" s="6">
        <f t="shared" si="1"/>
        <v>4</v>
      </c>
      <c r="M19" s="6">
        <f t="shared" si="2"/>
        <v>6</v>
      </c>
      <c r="N19" s="6">
        <f t="shared" si="3"/>
        <v>3</v>
      </c>
      <c r="X19" t="s">
        <v>109</v>
      </c>
    </row>
    <row r="20" spans="4:24" x14ac:dyDescent="0.25">
      <c r="D20" s="13">
        <v>16</v>
      </c>
      <c r="E20" s="14">
        <v>2</v>
      </c>
      <c r="F20" s="14">
        <v>4</v>
      </c>
      <c r="G20" s="14">
        <v>7</v>
      </c>
      <c r="H20" s="15">
        <v>3</v>
      </c>
      <c r="J20" s="5">
        <v>16</v>
      </c>
      <c r="K20" s="8">
        <f t="shared" si="0"/>
        <v>2</v>
      </c>
      <c r="L20" s="6">
        <f t="shared" si="1"/>
        <v>4</v>
      </c>
      <c r="M20" s="6">
        <f t="shared" si="2"/>
        <v>6</v>
      </c>
      <c r="N20" s="6">
        <f t="shared" si="3"/>
        <v>3</v>
      </c>
      <c r="X20" t="s">
        <v>106</v>
      </c>
    </row>
    <row r="21" spans="4:24" x14ac:dyDescent="0.25">
      <c r="D21" s="13">
        <v>17</v>
      </c>
      <c r="E21" s="14">
        <v>3</v>
      </c>
      <c r="F21" s="14">
        <v>4</v>
      </c>
      <c r="G21" s="14">
        <v>7</v>
      </c>
      <c r="H21" s="15">
        <v>3</v>
      </c>
      <c r="J21" s="5">
        <v>17</v>
      </c>
      <c r="K21" s="8">
        <f t="shared" si="0"/>
        <v>3</v>
      </c>
      <c r="L21" s="6">
        <f t="shared" si="1"/>
        <v>4</v>
      </c>
      <c r="M21" s="6">
        <f t="shared" si="2"/>
        <v>7</v>
      </c>
      <c r="N21" s="6">
        <f t="shared" si="3"/>
        <v>3</v>
      </c>
      <c r="X21" t="s">
        <v>107</v>
      </c>
    </row>
    <row r="22" spans="4:24" x14ac:dyDescent="0.25">
      <c r="D22" s="13">
        <v>18</v>
      </c>
      <c r="E22" s="14">
        <v>3</v>
      </c>
      <c r="F22" s="14">
        <v>5</v>
      </c>
      <c r="G22" s="14">
        <v>7</v>
      </c>
      <c r="H22" s="15">
        <v>3</v>
      </c>
      <c r="J22" s="5">
        <v>18</v>
      </c>
      <c r="K22" s="8">
        <f t="shared" si="0"/>
        <v>3</v>
      </c>
      <c r="L22" s="6">
        <f t="shared" si="1"/>
        <v>5</v>
      </c>
      <c r="M22" s="6">
        <f t="shared" si="2"/>
        <v>7</v>
      </c>
      <c r="N22" s="6">
        <f t="shared" si="3"/>
        <v>4</v>
      </c>
      <c r="P22" t="s">
        <v>91</v>
      </c>
      <c r="X22" t="s">
        <v>108</v>
      </c>
    </row>
    <row r="23" spans="4:24" x14ac:dyDescent="0.25">
      <c r="D23" s="13">
        <v>19</v>
      </c>
      <c r="E23" s="14">
        <v>3</v>
      </c>
      <c r="F23" s="14">
        <v>5</v>
      </c>
      <c r="G23" s="14">
        <v>8</v>
      </c>
      <c r="H23" s="15">
        <v>3</v>
      </c>
      <c r="J23" s="5">
        <v>19</v>
      </c>
      <c r="K23" s="8">
        <f t="shared" si="0"/>
        <v>3</v>
      </c>
      <c r="L23" s="6">
        <f t="shared" si="1"/>
        <v>5</v>
      </c>
      <c r="M23" s="6">
        <f t="shared" si="2"/>
        <v>8</v>
      </c>
      <c r="N23" s="6">
        <f t="shared" si="3"/>
        <v>4</v>
      </c>
      <c r="P23" t="s">
        <v>92</v>
      </c>
    </row>
    <row r="24" spans="4:24" x14ac:dyDescent="0.25">
      <c r="D24" s="13">
        <v>20</v>
      </c>
      <c r="E24" s="14">
        <v>3</v>
      </c>
      <c r="F24" s="14">
        <v>5</v>
      </c>
      <c r="G24" s="14">
        <v>8</v>
      </c>
      <c r="H24" s="15">
        <v>4</v>
      </c>
      <c r="J24" s="5">
        <v>20</v>
      </c>
      <c r="K24" s="8">
        <f t="shared" si="0"/>
        <v>3</v>
      </c>
      <c r="L24" s="6">
        <f t="shared" si="1"/>
        <v>5</v>
      </c>
      <c r="M24" s="6">
        <f t="shared" si="2"/>
        <v>8</v>
      </c>
      <c r="N24" s="6">
        <f t="shared" si="3"/>
        <v>4</v>
      </c>
      <c r="P24" t="s">
        <v>93</v>
      </c>
    </row>
    <row r="25" spans="4:24" x14ac:dyDescent="0.25">
      <c r="D25" s="13">
        <v>21</v>
      </c>
      <c r="E25" s="14">
        <v>3</v>
      </c>
      <c r="F25" s="14">
        <v>5</v>
      </c>
      <c r="G25" s="14">
        <v>9</v>
      </c>
      <c r="H25" s="15">
        <v>4</v>
      </c>
      <c r="J25" s="5">
        <v>21</v>
      </c>
      <c r="K25" s="8">
        <f t="shared" si="0"/>
        <v>3</v>
      </c>
      <c r="L25" s="6">
        <f t="shared" si="1"/>
        <v>5</v>
      </c>
      <c r="M25" s="6">
        <f t="shared" si="2"/>
        <v>8</v>
      </c>
      <c r="N25" s="6">
        <f t="shared" si="3"/>
        <v>4</v>
      </c>
    </row>
    <row r="26" spans="4:24" x14ac:dyDescent="0.25">
      <c r="D26" s="13">
        <v>22</v>
      </c>
      <c r="E26" s="14">
        <v>3</v>
      </c>
      <c r="F26" s="14">
        <v>6</v>
      </c>
      <c r="G26" s="14">
        <v>9</v>
      </c>
      <c r="H26" s="15">
        <v>4</v>
      </c>
      <c r="J26" s="5">
        <v>22</v>
      </c>
      <c r="K26" s="8">
        <f t="shared" si="0"/>
        <v>3</v>
      </c>
      <c r="L26" s="6">
        <f t="shared" si="1"/>
        <v>6</v>
      </c>
      <c r="M26" s="6">
        <f t="shared" si="2"/>
        <v>9</v>
      </c>
      <c r="N26" s="6">
        <f t="shared" si="3"/>
        <v>4</v>
      </c>
    </row>
    <row r="27" spans="4:24" x14ac:dyDescent="0.25">
      <c r="D27" s="13">
        <v>23</v>
      </c>
      <c r="E27" s="14">
        <v>3</v>
      </c>
      <c r="F27" s="14">
        <v>6</v>
      </c>
      <c r="G27" s="14">
        <v>9</v>
      </c>
      <c r="H27" s="15">
        <v>5</v>
      </c>
      <c r="J27" s="5">
        <v>23</v>
      </c>
      <c r="K27" s="8">
        <f t="shared" si="0"/>
        <v>3</v>
      </c>
      <c r="L27" s="6">
        <f t="shared" si="1"/>
        <v>6</v>
      </c>
      <c r="M27" s="6">
        <f t="shared" si="2"/>
        <v>9</v>
      </c>
      <c r="N27" s="6">
        <f t="shared" si="3"/>
        <v>5</v>
      </c>
    </row>
    <row r="28" spans="4:24" x14ac:dyDescent="0.25">
      <c r="D28" s="13">
        <v>24</v>
      </c>
      <c r="E28" s="14">
        <v>4</v>
      </c>
      <c r="F28" s="14">
        <v>6</v>
      </c>
      <c r="G28" s="14">
        <v>9</v>
      </c>
      <c r="H28" s="15">
        <v>5</v>
      </c>
      <c r="J28" s="5">
        <v>24</v>
      </c>
      <c r="K28" s="8">
        <f t="shared" si="0"/>
        <v>4</v>
      </c>
      <c r="L28" s="6">
        <f t="shared" si="1"/>
        <v>6</v>
      </c>
      <c r="M28" s="6">
        <f t="shared" si="2"/>
        <v>10</v>
      </c>
      <c r="N28" s="6">
        <f t="shared" si="3"/>
        <v>5</v>
      </c>
    </row>
    <row r="29" spans="4:24" x14ac:dyDescent="0.25">
      <c r="D29" s="13">
        <v>25</v>
      </c>
      <c r="E29" s="14">
        <v>4</v>
      </c>
      <c r="F29" s="14">
        <v>6</v>
      </c>
      <c r="G29" s="14">
        <v>10</v>
      </c>
      <c r="H29" s="15">
        <v>5</v>
      </c>
      <c r="J29" s="5">
        <v>25</v>
      </c>
      <c r="K29" s="8">
        <f t="shared" si="0"/>
        <v>4</v>
      </c>
      <c r="L29" s="6">
        <f t="shared" si="1"/>
        <v>6</v>
      </c>
      <c r="M29" s="6">
        <f t="shared" si="2"/>
        <v>10</v>
      </c>
      <c r="N29" s="6">
        <f t="shared" si="3"/>
        <v>5</v>
      </c>
    </row>
    <row r="30" spans="4:24" x14ac:dyDescent="0.25">
      <c r="D30" s="13">
        <v>26</v>
      </c>
      <c r="E30" s="14">
        <v>4</v>
      </c>
      <c r="F30" s="14">
        <v>7</v>
      </c>
      <c r="G30" s="14">
        <v>11</v>
      </c>
      <c r="H30" s="15">
        <v>5</v>
      </c>
      <c r="J30" s="5">
        <v>26</v>
      </c>
      <c r="K30" s="8">
        <f t="shared" si="0"/>
        <v>4</v>
      </c>
      <c r="L30" s="6">
        <f t="shared" si="1"/>
        <v>7</v>
      </c>
      <c r="M30" s="6">
        <f t="shared" si="2"/>
        <v>10</v>
      </c>
      <c r="N30" s="6">
        <f t="shared" si="3"/>
        <v>5</v>
      </c>
    </row>
    <row r="31" spans="4:24" x14ac:dyDescent="0.25">
      <c r="D31" s="13">
        <v>27</v>
      </c>
      <c r="E31" s="14">
        <v>4</v>
      </c>
      <c r="F31" s="14">
        <v>7</v>
      </c>
      <c r="G31" s="14">
        <v>11</v>
      </c>
      <c r="H31" s="15">
        <v>5</v>
      </c>
      <c r="J31" s="5">
        <v>27</v>
      </c>
      <c r="K31" s="8">
        <f t="shared" si="0"/>
        <v>4</v>
      </c>
      <c r="L31" s="6">
        <f t="shared" si="1"/>
        <v>7</v>
      </c>
      <c r="M31" s="6">
        <f t="shared" si="2"/>
        <v>11</v>
      </c>
      <c r="N31" s="6">
        <f t="shared" si="3"/>
        <v>5</v>
      </c>
    </row>
    <row r="32" spans="4:24" x14ac:dyDescent="0.25">
      <c r="D32" s="13">
        <v>28</v>
      </c>
      <c r="E32" s="14">
        <v>4</v>
      </c>
      <c r="F32" s="14">
        <v>7</v>
      </c>
      <c r="G32" s="14">
        <v>11</v>
      </c>
      <c r="H32" s="15">
        <v>6</v>
      </c>
      <c r="J32" s="5">
        <v>28</v>
      </c>
      <c r="K32" s="8">
        <f t="shared" si="0"/>
        <v>4</v>
      </c>
      <c r="L32" s="6">
        <f t="shared" si="1"/>
        <v>7</v>
      </c>
      <c r="M32" s="6">
        <f t="shared" si="2"/>
        <v>11</v>
      </c>
      <c r="N32" s="6">
        <f t="shared" si="3"/>
        <v>6</v>
      </c>
    </row>
    <row r="33" spans="4:14" x14ac:dyDescent="0.25">
      <c r="D33" s="13">
        <v>29</v>
      </c>
      <c r="E33" s="14">
        <v>4</v>
      </c>
      <c r="F33" s="14">
        <v>7</v>
      </c>
      <c r="G33" s="14">
        <v>12</v>
      </c>
      <c r="H33" s="15">
        <v>6</v>
      </c>
      <c r="J33" s="5">
        <v>29</v>
      </c>
      <c r="K33" s="8">
        <f t="shared" si="0"/>
        <v>4</v>
      </c>
      <c r="L33" s="6">
        <f t="shared" si="1"/>
        <v>7</v>
      </c>
      <c r="M33" s="6">
        <f t="shared" si="2"/>
        <v>12</v>
      </c>
      <c r="N33" s="6">
        <f t="shared" si="3"/>
        <v>6</v>
      </c>
    </row>
    <row r="34" spans="4:14" x14ac:dyDescent="0.25">
      <c r="D34" s="13">
        <v>30</v>
      </c>
      <c r="E34" s="14">
        <v>5</v>
      </c>
      <c r="F34" s="14">
        <v>7</v>
      </c>
      <c r="G34" s="14">
        <v>12</v>
      </c>
      <c r="H34" s="15">
        <v>6</v>
      </c>
      <c r="J34" s="5">
        <v>30</v>
      </c>
      <c r="K34" s="8">
        <f t="shared" si="0"/>
        <v>5</v>
      </c>
      <c r="L34" s="6">
        <f t="shared" si="1"/>
        <v>8</v>
      </c>
      <c r="M34" s="6">
        <f t="shared" si="2"/>
        <v>12</v>
      </c>
      <c r="N34" s="6">
        <f t="shared" si="3"/>
        <v>6</v>
      </c>
    </row>
    <row r="35" spans="4:14" x14ac:dyDescent="0.25">
      <c r="D35" s="13">
        <v>31</v>
      </c>
      <c r="E35" s="14">
        <v>5</v>
      </c>
      <c r="F35" s="14">
        <v>8</v>
      </c>
      <c r="G35" s="14">
        <v>12</v>
      </c>
      <c r="H35" s="15">
        <v>6</v>
      </c>
      <c r="J35" s="5">
        <v>31</v>
      </c>
      <c r="K35" s="8">
        <f t="shared" si="0"/>
        <v>5</v>
      </c>
      <c r="L35" s="6">
        <f t="shared" si="1"/>
        <v>8</v>
      </c>
      <c r="M35" s="6">
        <f t="shared" si="2"/>
        <v>12</v>
      </c>
      <c r="N35" s="6">
        <f t="shared" si="3"/>
        <v>6</v>
      </c>
    </row>
    <row r="36" spans="4:14" x14ac:dyDescent="0.25">
      <c r="D36" s="13">
        <v>32</v>
      </c>
      <c r="E36" s="14">
        <v>5</v>
      </c>
      <c r="F36" s="14">
        <v>8</v>
      </c>
      <c r="G36" s="14">
        <v>13</v>
      </c>
      <c r="H36" s="15">
        <v>6</v>
      </c>
      <c r="J36" s="5">
        <v>32</v>
      </c>
      <c r="K36" s="8">
        <f t="shared" si="0"/>
        <v>5</v>
      </c>
      <c r="L36" s="6">
        <f t="shared" si="1"/>
        <v>8</v>
      </c>
      <c r="M36" s="6">
        <f t="shared" si="2"/>
        <v>13</v>
      </c>
      <c r="N36" s="6">
        <f t="shared" si="3"/>
        <v>6</v>
      </c>
    </row>
    <row r="37" spans="4:14" x14ac:dyDescent="0.25">
      <c r="D37" s="13">
        <v>33</v>
      </c>
      <c r="E37" s="14">
        <v>5</v>
      </c>
      <c r="F37" s="14">
        <v>8</v>
      </c>
      <c r="G37" s="14">
        <v>13</v>
      </c>
      <c r="H37" s="15">
        <v>7</v>
      </c>
      <c r="J37" s="5">
        <v>33</v>
      </c>
      <c r="K37" s="8">
        <f t="shared" si="0"/>
        <v>5</v>
      </c>
      <c r="L37" s="6">
        <f t="shared" si="1"/>
        <v>8</v>
      </c>
      <c r="M37" s="6">
        <f t="shared" si="2"/>
        <v>13</v>
      </c>
      <c r="N37" s="6">
        <f t="shared" si="3"/>
        <v>7</v>
      </c>
    </row>
    <row r="38" spans="4:14" x14ac:dyDescent="0.25">
      <c r="D38" s="13">
        <v>34</v>
      </c>
      <c r="E38" s="14">
        <v>5</v>
      </c>
      <c r="F38" s="14">
        <v>9</v>
      </c>
      <c r="G38" s="14">
        <v>13</v>
      </c>
      <c r="H38" s="15">
        <v>7</v>
      </c>
      <c r="J38" s="5">
        <v>34</v>
      </c>
      <c r="K38" s="8">
        <f t="shared" si="0"/>
        <v>5</v>
      </c>
      <c r="L38" s="6">
        <f t="shared" si="1"/>
        <v>9</v>
      </c>
      <c r="M38" s="6">
        <f t="shared" si="2"/>
        <v>14</v>
      </c>
      <c r="N38" s="6">
        <f t="shared" si="3"/>
        <v>7</v>
      </c>
    </row>
    <row r="39" spans="4:14" x14ac:dyDescent="0.25">
      <c r="D39" s="13">
        <v>35</v>
      </c>
      <c r="E39" s="14">
        <v>5</v>
      </c>
      <c r="F39" s="14">
        <v>9</v>
      </c>
      <c r="G39" s="14">
        <v>14</v>
      </c>
      <c r="H39" s="15">
        <v>7</v>
      </c>
      <c r="J39" s="5">
        <v>35</v>
      </c>
      <c r="K39" s="8">
        <f t="shared" si="0"/>
        <v>5</v>
      </c>
      <c r="L39" s="6">
        <f t="shared" si="1"/>
        <v>9</v>
      </c>
      <c r="M39" s="6">
        <f t="shared" si="2"/>
        <v>14</v>
      </c>
      <c r="N39" s="6">
        <f t="shared" si="3"/>
        <v>7</v>
      </c>
    </row>
    <row r="40" spans="4:14" x14ac:dyDescent="0.25">
      <c r="D40" s="13">
        <v>36</v>
      </c>
      <c r="E40" s="14">
        <v>5</v>
      </c>
      <c r="F40" s="14">
        <v>9</v>
      </c>
      <c r="G40" s="14">
        <v>15</v>
      </c>
      <c r="H40" s="15">
        <v>7</v>
      </c>
      <c r="J40" s="5">
        <v>36</v>
      </c>
      <c r="K40" s="8">
        <f t="shared" si="0"/>
        <v>5</v>
      </c>
      <c r="L40" s="6">
        <f t="shared" si="1"/>
        <v>9</v>
      </c>
      <c r="M40" s="6">
        <f t="shared" si="2"/>
        <v>14</v>
      </c>
      <c r="N40" s="6">
        <f t="shared" si="3"/>
        <v>7</v>
      </c>
    </row>
    <row r="41" spans="4:14" x14ac:dyDescent="0.25">
      <c r="D41" s="13">
        <v>37</v>
      </c>
      <c r="E41" s="14">
        <v>6</v>
      </c>
      <c r="F41" s="14">
        <v>9</v>
      </c>
      <c r="G41" s="14">
        <v>15</v>
      </c>
      <c r="H41" s="15">
        <v>7</v>
      </c>
      <c r="J41" s="5">
        <v>37</v>
      </c>
      <c r="K41" s="8">
        <f t="shared" si="0"/>
        <v>6</v>
      </c>
      <c r="L41" s="6">
        <f t="shared" si="1"/>
        <v>9</v>
      </c>
      <c r="M41" s="6">
        <f t="shared" si="2"/>
        <v>15</v>
      </c>
      <c r="N41" s="6">
        <f t="shared" si="3"/>
        <v>7</v>
      </c>
    </row>
    <row r="42" spans="4:14" x14ac:dyDescent="0.25">
      <c r="D42" s="13">
        <v>38</v>
      </c>
      <c r="E42" s="14">
        <v>6</v>
      </c>
      <c r="F42" s="14">
        <v>10</v>
      </c>
      <c r="G42" s="14">
        <v>15</v>
      </c>
      <c r="H42" s="15">
        <v>7</v>
      </c>
      <c r="J42" s="5">
        <v>38</v>
      </c>
      <c r="K42" s="8">
        <f t="shared" si="0"/>
        <v>6</v>
      </c>
      <c r="L42" s="6">
        <f t="shared" si="1"/>
        <v>10</v>
      </c>
      <c r="M42" s="6">
        <f t="shared" si="2"/>
        <v>15</v>
      </c>
      <c r="N42" s="6">
        <f t="shared" si="3"/>
        <v>8</v>
      </c>
    </row>
    <row r="43" spans="4:14" x14ac:dyDescent="0.25">
      <c r="D43" s="13">
        <v>39</v>
      </c>
      <c r="E43" s="14">
        <v>6</v>
      </c>
      <c r="F43" s="14">
        <v>10</v>
      </c>
      <c r="G43" s="14">
        <v>16</v>
      </c>
      <c r="H43" s="15">
        <v>7</v>
      </c>
      <c r="J43" s="5">
        <v>39</v>
      </c>
      <c r="K43" s="8">
        <f t="shared" si="0"/>
        <v>6</v>
      </c>
      <c r="L43" s="6">
        <f t="shared" si="1"/>
        <v>10</v>
      </c>
      <c r="M43" s="6">
        <f t="shared" si="2"/>
        <v>16</v>
      </c>
      <c r="N43" s="6">
        <f t="shared" si="3"/>
        <v>8</v>
      </c>
    </row>
    <row r="44" spans="4:14" x14ac:dyDescent="0.25">
      <c r="D44" s="13">
        <v>40</v>
      </c>
      <c r="E44" s="14">
        <v>6</v>
      </c>
      <c r="F44" s="14">
        <v>10</v>
      </c>
      <c r="G44" s="14">
        <v>16</v>
      </c>
      <c r="H44" s="15">
        <v>8</v>
      </c>
      <c r="J44" s="5">
        <v>40</v>
      </c>
      <c r="K44" s="8">
        <f t="shared" si="0"/>
        <v>6</v>
      </c>
      <c r="L44" s="6">
        <f t="shared" si="1"/>
        <v>10</v>
      </c>
      <c r="M44" s="6">
        <f t="shared" si="2"/>
        <v>16</v>
      </c>
      <c r="N44" s="6">
        <f t="shared" si="3"/>
        <v>8</v>
      </c>
    </row>
    <row r="45" spans="4:14" x14ac:dyDescent="0.25">
      <c r="D45" s="13">
        <v>41</v>
      </c>
      <c r="E45" s="14">
        <v>6</v>
      </c>
      <c r="F45" s="14">
        <v>10</v>
      </c>
      <c r="G45" s="14">
        <v>17</v>
      </c>
      <c r="H45" s="15">
        <v>8</v>
      </c>
      <c r="J45" s="5">
        <v>41</v>
      </c>
      <c r="K45" s="8">
        <f t="shared" si="0"/>
        <v>6</v>
      </c>
      <c r="L45" s="6">
        <f t="shared" si="1"/>
        <v>10</v>
      </c>
      <c r="M45" s="6">
        <f t="shared" si="2"/>
        <v>16</v>
      </c>
      <c r="N45" s="6">
        <f t="shared" si="3"/>
        <v>8</v>
      </c>
    </row>
    <row r="46" spans="4:14" x14ac:dyDescent="0.25">
      <c r="D46" s="13">
        <v>42</v>
      </c>
      <c r="E46" s="14">
        <v>6</v>
      </c>
      <c r="F46" s="14">
        <v>11</v>
      </c>
      <c r="G46" s="14">
        <v>17</v>
      </c>
      <c r="H46" s="15">
        <v>8</v>
      </c>
      <c r="J46" s="5">
        <v>42</v>
      </c>
      <c r="K46" s="8">
        <f t="shared" si="0"/>
        <v>6</v>
      </c>
      <c r="L46" s="6">
        <f t="shared" si="1"/>
        <v>11</v>
      </c>
      <c r="M46" s="6">
        <f t="shared" si="2"/>
        <v>17</v>
      </c>
      <c r="N46" s="6">
        <f t="shared" si="3"/>
        <v>8</v>
      </c>
    </row>
    <row r="47" spans="4:14" x14ac:dyDescent="0.25">
      <c r="D47" s="13">
        <v>43</v>
      </c>
      <c r="E47" s="14">
        <v>6</v>
      </c>
      <c r="F47" s="14">
        <v>11</v>
      </c>
      <c r="G47" s="14">
        <v>17</v>
      </c>
      <c r="H47" s="15">
        <v>9</v>
      </c>
      <c r="J47" s="5">
        <v>43</v>
      </c>
      <c r="K47" s="8">
        <f t="shared" si="0"/>
        <v>6</v>
      </c>
      <c r="L47" s="6">
        <f t="shared" si="1"/>
        <v>11</v>
      </c>
      <c r="M47" s="6">
        <f t="shared" si="2"/>
        <v>17</v>
      </c>
      <c r="N47" s="6">
        <f t="shared" si="3"/>
        <v>9</v>
      </c>
    </row>
    <row r="48" spans="4:14" x14ac:dyDescent="0.25">
      <c r="D48" s="13">
        <v>44</v>
      </c>
      <c r="E48" s="14">
        <v>7</v>
      </c>
      <c r="F48" s="14">
        <v>11</v>
      </c>
      <c r="G48" s="14">
        <v>17</v>
      </c>
      <c r="H48" s="15">
        <v>9</v>
      </c>
      <c r="J48" s="5">
        <v>44</v>
      </c>
      <c r="K48" s="8">
        <f t="shared" si="0"/>
        <v>7</v>
      </c>
      <c r="L48" s="6">
        <f t="shared" si="1"/>
        <v>11</v>
      </c>
      <c r="M48" s="6">
        <f t="shared" si="2"/>
        <v>18</v>
      </c>
      <c r="N48" s="6">
        <f t="shared" si="3"/>
        <v>9</v>
      </c>
    </row>
    <row r="49" spans="4:14" x14ac:dyDescent="0.25">
      <c r="D49" s="13">
        <v>45</v>
      </c>
      <c r="E49" s="14">
        <v>7</v>
      </c>
      <c r="F49" s="14">
        <v>11</v>
      </c>
      <c r="G49" s="14">
        <v>18</v>
      </c>
      <c r="H49" s="15">
        <v>9</v>
      </c>
      <c r="J49" s="5">
        <v>45</v>
      </c>
      <c r="K49" s="8">
        <f t="shared" si="0"/>
        <v>7</v>
      </c>
      <c r="L49" s="6">
        <f t="shared" si="1"/>
        <v>11</v>
      </c>
      <c r="M49" s="6">
        <f t="shared" si="2"/>
        <v>18</v>
      </c>
      <c r="N49" s="6">
        <f t="shared" si="3"/>
        <v>9</v>
      </c>
    </row>
    <row r="50" spans="4:14" x14ac:dyDescent="0.25">
      <c r="D50" s="13">
        <v>46</v>
      </c>
      <c r="E50" s="14">
        <v>7</v>
      </c>
      <c r="F50" s="14">
        <v>12</v>
      </c>
      <c r="G50" s="14">
        <v>18</v>
      </c>
      <c r="H50" s="15">
        <v>9</v>
      </c>
      <c r="J50" s="5">
        <v>46</v>
      </c>
      <c r="K50" s="8">
        <f t="shared" si="0"/>
        <v>7</v>
      </c>
      <c r="L50" s="6">
        <f t="shared" si="1"/>
        <v>12</v>
      </c>
      <c r="M50" s="6">
        <f t="shared" si="2"/>
        <v>18</v>
      </c>
      <c r="N50" s="6">
        <f t="shared" si="3"/>
        <v>9</v>
      </c>
    </row>
    <row r="51" spans="4:14" x14ac:dyDescent="0.25">
      <c r="D51" s="13">
        <v>47</v>
      </c>
      <c r="E51" s="14">
        <v>7</v>
      </c>
      <c r="F51" s="14">
        <v>12</v>
      </c>
      <c r="G51" s="14">
        <v>19</v>
      </c>
      <c r="H51" s="15">
        <v>9</v>
      </c>
      <c r="J51" s="5">
        <v>47</v>
      </c>
      <c r="K51" s="8">
        <f t="shared" si="0"/>
        <v>7</v>
      </c>
      <c r="L51" s="6">
        <f t="shared" si="1"/>
        <v>12</v>
      </c>
      <c r="M51" s="6">
        <f t="shared" si="2"/>
        <v>19</v>
      </c>
      <c r="N51" s="6">
        <f t="shared" si="3"/>
        <v>9</v>
      </c>
    </row>
    <row r="52" spans="4:14" x14ac:dyDescent="0.25">
      <c r="D52" s="13">
        <v>48</v>
      </c>
      <c r="E52" s="14">
        <v>7</v>
      </c>
      <c r="F52" s="14">
        <v>12</v>
      </c>
      <c r="G52" s="14">
        <v>19</v>
      </c>
      <c r="H52" s="15">
        <v>10</v>
      </c>
      <c r="J52" s="5">
        <v>48</v>
      </c>
      <c r="K52" s="8">
        <f t="shared" si="0"/>
        <v>7</v>
      </c>
      <c r="L52" s="6">
        <f t="shared" si="1"/>
        <v>12</v>
      </c>
      <c r="M52" s="6">
        <f t="shared" si="2"/>
        <v>19</v>
      </c>
      <c r="N52" s="6">
        <f t="shared" si="3"/>
        <v>10</v>
      </c>
    </row>
    <row r="53" spans="4:14" x14ac:dyDescent="0.25">
      <c r="D53" s="13">
        <v>49</v>
      </c>
      <c r="E53" s="14">
        <v>7</v>
      </c>
      <c r="F53" s="14">
        <v>12</v>
      </c>
      <c r="G53" s="14">
        <v>20</v>
      </c>
      <c r="H53" s="15">
        <v>10</v>
      </c>
      <c r="J53" s="5">
        <v>49</v>
      </c>
      <c r="K53" s="8">
        <f t="shared" si="0"/>
        <v>7</v>
      </c>
      <c r="L53" s="6">
        <f t="shared" si="1"/>
        <v>12</v>
      </c>
      <c r="M53" s="6">
        <f t="shared" si="2"/>
        <v>20</v>
      </c>
      <c r="N53" s="6">
        <f t="shared" si="3"/>
        <v>10</v>
      </c>
    </row>
    <row r="54" spans="4:14" x14ac:dyDescent="0.25">
      <c r="D54" s="13">
        <v>50</v>
      </c>
      <c r="E54" s="14">
        <v>8</v>
      </c>
      <c r="F54" s="14">
        <v>12</v>
      </c>
      <c r="G54" s="14">
        <v>20</v>
      </c>
      <c r="H54" s="15">
        <v>10</v>
      </c>
      <c r="J54" s="5">
        <v>50</v>
      </c>
      <c r="K54" s="8">
        <f t="shared" si="0"/>
        <v>8</v>
      </c>
      <c r="L54" s="6">
        <f t="shared" si="1"/>
        <v>13</v>
      </c>
      <c r="M54" s="6">
        <f t="shared" si="2"/>
        <v>20</v>
      </c>
      <c r="N54" s="6">
        <f t="shared" si="3"/>
        <v>10</v>
      </c>
    </row>
    <row r="55" spans="4:14" x14ac:dyDescent="0.25">
      <c r="D55" s="13">
        <v>51</v>
      </c>
      <c r="E55" s="14">
        <v>8</v>
      </c>
      <c r="F55" s="14">
        <v>13</v>
      </c>
      <c r="G55" s="14">
        <v>20</v>
      </c>
      <c r="H55" s="15">
        <v>10</v>
      </c>
      <c r="J55" s="5">
        <v>51</v>
      </c>
      <c r="K55" s="8">
        <f t="shared" si="0"/>
        <v>8</v>
      </c>
      <c r="L55" s="6">
        <f t="shared" si="1"/>
        <v>13</v>
      </c>
      <c r="M55" s="6">
        <f t="shared" si="2"/>
        <v>20</v>
      </c>
      <c r="N55" s="6">
        <f t="shared" si="3"/>
        <v>10</v>
      </c>
    </row>
    <row r="56" spans="4:14" x14ac:dyDescent="0.25">
      <c r="D56" s="13">
        <v>52</v>
      </c>
      <c r="E56" s="14">
        <v>8</v>
      </c>
      <c r="F56" s="14">
        <v>13</v>
      </c>
      <c r="G56" s="14">
        <v>21</v>
      </c>
      <c r="H56" s="15">
        <v>10</v>
      </c>
      <c r="J56" s="5">
        <v>52</v>
      </c>
      <c r="K56" s="8">
        <f t="shared" si="0"/>
        <v>8</v>
      </c>
      <c r="L56" s="6">
        <f t="shared" si="1"/>
        <v>13</v>
      </c>
      <c r="M56" s="6">
        <f t="shared" si="2"/>
        <v>21</v>
      </c>
      <c r="N56" s="6">
        <f t="shared" si="3"/>
        <v>10</v>
      </c>
    </row>
    <row r="57" spans="4:14" x14ac:dyDescent="0.25">
      <c r="D57" s="13">
        <v>53</v>
      </c>
      <c r="E57" s="14">
        <v>8</v>
      </c>
      <c r="F57" s="14">
        <v>13</v>
      </c>
      <c r="G57" s="14">
        <v>21</v>
      </c>
      <c r="H57" s="15">
        <v>11</v>
      </c>
      <c r="J57" s="5">
        <v>53</v>
      </c>
      <c r="K57" s="8">
        <f t="shared" si="0"/>
        <v>8</v>
      </c>
      <c r="L57" s="6">
        <f t="shared" si="1"/>
        <v>13</v>
      </c>
      <c r="M57" s="6">
        <f t="shared" si="2"/>
        <v>21</v>
      </c>
      <c r="N57" s="6">
        <f t="shared" si="3"/>
        <v>11</v>
      </c>
    </row>
    <row r="58" spans="4:14" x14ac:dyDescent="0.25">
      <c r="D58" s="13">
        <v>54</v>
      </c>
      <c r="E58" s="14">
        <v>8</v>
      </c>
      <c r="F58" s="14">
        <v>14</v>
      </c>
      <c r="G58" s="14">
        <v>21</v>
      </c>
      <c r="H58" s="15">
        <v>11</v>
      </c>
      <c r="J58" s="5">
        <v>54</v>
      </c>
      <c r="K58" s="8">
        <f t="shared" si="0"/>
        <v>8</v>
      </c>
      <c r="L58" s="6">
        <f t="shared" si="1"/>
        <v>14</v>
      </c>
      <c r="M58" s="6">
        <f t="shared" si="2"/>
        <v>22</v>
      </c>
      <c r="N58" s="6">
        <f t="shared" si="3"/>
        <v>11</v>
      </c>
    </row>
    <row r="59" spans="4:14" x14ac:dyDescent="0.25">
      <c r="D59" s="13">
        <v>55</v>
      </c>
      <c r="E59" s="14">
        <v>8</v>
      </c>
      <c r="F59" s="14">
        <v>14</v>
      </c>
      <c r="G59" s="14">
        <v>22</v>
      </c>
      <c r="H59" s="15">
        <v>11</v>
      </c>
      <c r="J59" s="5">
        <v>55</v>
      </c>
      <c r="K59" s="8">
        <f t="shared" si="0"/>
        <v>8</v>
      </c>
      <c r="L59" s="6">
        <f t="shared" si="1"/>
        <v>14</v>
      </c>
      <c r="M59" s="6">
        <f t="shared" si="2"/>
        <v>22</v>
      </c>
      <c r="N59" s="6">
        <f t="shared" si="3"/>
        <v>11</v>
      </c>
    </row>
    <row r="60" spans="4:14" x14ac:dyDescent="0.25">
      <c r="D60" s="13">
        <v>56</v>
      </c>
      <c r="E60" s="14">
        <v>8</v>
      </c>
      <c r="F60" s="14">
        <v>14</v>
      </c>
      <c r="G60" s="14">
        <v>23</v>
      </c>
      <c r="H60" s="15">
        <v>11</v>
      </c>
      <c r="J60" s="5">
        <v>56</v>
      </c>
      <c r="K60" s="8">
        <f t="shared" si="0"/>
        <v>8</v>
      </c>
      <c r="L60" s="6">
        <f t="shared" si="1"/>
        <v>14</v>
      </c>
      <c r="M60" s="6">
        <f t="shared" si="2"/>
        <v>22</v>
      </c>
      <c r="N60" s="6">
        <f t="shared" si="3"/>
        <v>11</v>
      </c>
    </row>
    <row r="61" spans="4:14" x14ac:dyDescent="0.25">
      <c r="D61" s="13">
        <v>57</v>
      </c>
      <c r="E61" s="14">
        <v>9</v>
      </c>
      <c r="F61" s="14">
        <v>14</v>
      </c>
      <c r="G61" s="14">
        <v>23</v>
      </c>
      <c r="H61" s="15">
        <v>11</v>
      </c>
      <c r="J61" s="5">
        <v>57</v>
      </c>
      <c r="K61" s="8">
        <f t="shared" si="0"/>
        <v>9</v>
      </c>
      <c r="L61" s="6">
        <f t="shared" si="1"/>
        <v>14</v>
      </c>
      <c r="M61" s="6">
        <f t="shared" si="2"/>
        <v>23</v>
      </c>
      <c r="N61" s="6">
        <f t="shared" si="3"/>
        <v>11</v>
      </c>
    </row>
    <row r="62" spans="4:14" x14ac:dyDescent="0.25">
      <c r="D62" s="13">
        <v>58</v>
      </c>
      <c r="E62" s="14">
        <v>9</v>
      </c>
      <c r="F62" s="14">
        <v>15</v>
      </c>
      <c r="G62" s="14">
        <v>23</v>
      </c>
      <c r="H62" s="15">
        <v>11</v>
      </c>
      <c r="J62" s="5">
        <v>58</v>
      </c>
      <c r="K62" s="8">
        <f t="shared" si="0"/>
        <v>9</v>
      </c>
      <c r="L62" s="6">
        <f t="shared" si="1"/>
        <v>15</v>
      </c>
      <c r="M62" s="6">
        <f t="shared" si="2"/>
        <v>23</v>
      </c>
      <c r="N62" s="6">
        <f t="shared" si="3"/>
        <v>12</v>
      </c>
    </row>
    <row r="63" spans="4:14" x14ac:dyDescent="0.25">
      <c r="D63" s="13">
        <v>59</v>
      </c>
      <c r="E63" s="14">
        <v>9</v>
      </c>
      <c r="F63" s="14">
        <v>15</v>
      </c>
      <c r="G63" s="14">
        <v>24</v>
      </c>
      <c r="H63" s="15">
        <v>11</v>
      </c>
      <c r="J63" s="5">
        <v>59</v>
      </c>
      <c r="K63" s="8">
        <f t="shared" si="0"/>
        <v>9</v>
      </c>
      <c r="L63" s="6">
        <f t="shared" si="1"/>
        <v>15</v>
      </c>
      <c r="M63" s="6">
        <f t="shared" si="2"/>
        <v>24</v>
      </c>
      <c r="N63" s="6">
        <f t="shared" si="3"/>
        <v>12</v>
      </c>
    </row>
    <row r="64" spans="4:14" x14ac:dyDescent="0.25">
      <c r="D64" s="13">
        <v>60</v>
      </c>
      <c r="E64" s="14">
        <v>9</v>
      </c>
      <c r="F64" s="14">
        <v>15</v>
      </c>
      <c r="G64" s="14">
        <v>24</v>
      </c>
      <c r="H64" s="15">
        <v>12</v>
      </c>
      <c r="J64" s="5">
        <v>60</v>
      </c>
      <c r="K64" s="8">
        <f t="shared" si="0"/>
        <v>9</v>
      </c>
      <c r="L64" s="6">
        <f t="shared" si="1"/>
        <v>15</v>
      </c>
      <c r="M64" s="6">
        <f t="shared" si="2"/>
        <v>24</v>
      </c>
      <c r="N64" s="6">
        <f t="shared" si="3"/>
        <v>12</v>
      </c>
    </row>
    <row r="65" spans="4:14" x14ac:dyDescent="0.25">
      <c r="D65" s="13">
        <v>61</v>
      </c>
      <c r="E65" s="14">
        <v>9</v>
      </c>
      <c r="F65" s="14">
        <v>15</v>
      </c>
      <c r="G65" s="14">
        <v>25</v>
      </c>
      <c r="H65" s="15">
        <v>12</v>
      </c>
      <c r="J65" s="5">
        <v>61</v>
      </c>
      <c r="K65" s="8">
        <f t="shared" si="0"/>
        <v>9</v>
      </c>
      <c r="L65" s="6">
        <f t="shared" si="1"/>
        <v>15</v>
      </c>
      <c r="M65" s="6">
        <f t="shared" si="2"/>
        <v>24</v>
      </c>
      <c r="N65" s="6">
        <f t="shared" si="3"/>
        <v>12</v>
      </c>
    </row>
    <row r="66" spans="4:14" x14ac:dyDescent="0.25">
      <c r="D66" s="13">
        <v>62</v>
      </c>
      <c r="E66" s="14">
        <v>9</v>
      </c>
      <c r="F66" s="14">
        <v>16</v>
      </c>
      <c r="G66" s="14">
        <v>25</v>
      </c>
      <c r="H66" s="15">
        <v>12</v>
      </c>
      <c r="J66" s="5">
        <v>62</v>
      </c>
      <c r="K66" s="8">
        <f t="shared" si="0"/>
        <v>9</v>
      </c>
      <c r="L66" s="6">
        <f t="shared" si="1"/>
        <v>16</v>
      </c>
      <c r="M66" s="6">
        <f t="shared" si="2"/>
        <v>25</v>
      </c>
      <c r="N66" s="6">
        <f t="shared" si="3"/>
        <v>12</v>
      </c>
    </row>
    <row r="67" spans="4:14" x14ac:dyDescent="0.25">
      <c r="D67" s="13">
        <v>63</v>
      </c>
      <c r="E67" s="14">
        <v>9</v>
      </c>
      <c r="F67" s="14">
        <v>16</v>
      </c>
      <c r="G67" s="14">
        <v>25</v>
      </c>
      <c r="H67" s="15">
        <v>13</v>
      </c>
      <c r="J67" s="5">
        <v>63</v>
      </c>
      <c r="K67" s="8">
        <f t="shared" si="0"/>
        <v>9</v>
      </c>
      <c r="L67" s="6">
        <f t="shared" si="1"/>
        <v>16</v>
      </c>
      <c r="M67" s="6">
        <f t="shared" si="2"/>
        <v>25</v>
      </c>
      <c r="N67" s="6">
        <f t="shared" si="3"/>
        <v>13</v>
      </c>
    </row>
    <row r="68" spans="4:14" x14ac:dyDescent="0.25">
      <c r="D68" s="13">
        <v>64</v>
      </c>
      <c r="E68" s="14">
        <v>10</v>
      </c>
      <c r="F68" s="14">
        <v>16</v>
      </c>
      <c r="G68" s="14">
        <v>25</v>
      </c>
      <c r="H68" s="15">
        <v>13</v>
      </c>
      <c r="J68" s="5">
        <v>64</v>
      </c>
      <c r="K68" s="8">
        <f t="shared" si="0"/>
        <v>10</v>
      </c>
      <c r="L68" s="6">
        <f t="shared" si="1"/>
        <v>16</v>
      </c>
      <c r="M68" s="6">
        <f t="shared" si="2"/>
        <v>26</v>
      </c>
      <c r="N68" s="6">
        <f t="shared" si="3"/>
        <v>13</v>
      </c>
    </row>
    <row r="69" spans="4:14" x14ac:dyDescent="0.25">
      <c r="D69" s="13">
        <v>65</v>
      </c>
      <c r="E69" s="14">
        <v>10</v>
      </c>
      <c r="F69" s="14">
        <v>16</v>
      </c>
      <c r="G69" s="14">
        <v>26</v>
      </c>
      <c r="H69" s="15">
        <v>13</v>
      </c>
      <c r="J69" s="5">
        <v>65</v>
      </c>
      <c r="K69" s="8">
        <f t="shared" si="0"/>
        <v>10</v>
      </c>
      <c r="L69" s="6">
        <f t="shared" si="1"/>
        <v>16</v>
      </c>
      <c r="M69" s="6">
        <f t="shared" si="2"/>
        <v>26</v>
      </c>
      <c r="N69" s="6">
        <f t="shared" si="3"/>
        <v>13</v>
      </c>
    </row>
    <row r="70" spans="4:14" x14ac:dyDescent="0.2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25">
      <c r="D71" s="13">
        <v>67</v>
      </c>
      <c r="E71" s="14">
        <v>10</v>
      </c>
      <c r="F71" s="14">
        <v>17</v>
      </c>
      <c r="G71" s="14">
        <v>27</v>
      </c>
      <c r="H71" s="15">
        <v>13</v>
      </c>
      <c r="J71" s="5">
        <v>67</v>
      </c>
      <c r="K71" s="8">
        <f t="shared" si="4"/>
        <v>10</v>
      </c>
      <c r="L71" s="6">
        <f t="shared" si="5"/>
        <v>17</v>
      </c>
      <c r="M71" s="6">
        <f t="shared" si="6"/>
        <v>27</v>
      </c>
      <c r="N71" s="6">
        <f t="shared" si="7"/>
        <v>13</v>
      </c>
    </row>
    <row r="72" spans="4:14" x14ac:dyDescent="0.25">
      <c r="D72" s="13">
        <v>68</v>
      </c>
      <c r="E72" s="14">
        <v>10</v>
      </c>
      <c r="F72" s="14">
        <v>17</v>
      </c>
      <c r="G72" s="14">
        <v>27</v>
      </c>
      <c r="H72" s="15">
        <v>14</v>
      </c>
      <c r="J72" s="5">
        <v>68</v>
      </c>
      <c r="K72" s="8">
        <f t="shared" si="4"/>
        <v>10</v>
      </c>
      <c r="L72" s="6">
        <f t="shared" si="5"/>
        <v>17</v>
      </c>
      <c r="M72" s="6">
        <f t="shared" si="6"/>
        <v>27</v>
      </c>
      <c r="N72" s="6">
        <f t="shared" si="7"/>
        <v>14</v>
      </c>
    </row>
    <row r="73" spans="4:14" x14ac:dyDescent="0.25">
      <c r="D73" s="13">
        <v>69</v>
      </c>
      <c r="E73" s="14">
        <v>10</v>
      </c>
      <c r="F73" s="14">
        <v>17</v>
      </c>
      <c r="G73" s="14">
        <v>28</v>
      </c>
      <c r="H73" s="15">
        <v>14</v>
      </c>
      <c r="J73" s="5">
        <v>69</v>
      </c>
      <c r="K73" s="8">
        <f t="shared" si="4"/>
        <v>10</v>
      </c>
      <c r="L73" s="6">
        <f t="shared" si="5"/>
        <v>17</v>
      </c>
      <c r="M73" s="6">
        <f t="shared" si="6"/>
        <v>28</v>
      </c>
      <c r="N73" s="6">
        <f t="shared" si="7"/>
        <v>14</v>
      </c>
    </row>
    <row r="74" spans="4:14" x14ac:dyDescent="0.25">
      <c r="D74" s="13">
        <v>70</v>
      </c>
      <c r="E74" s="14">
        <v>11</v>
      </c>
      <c r="F74" s="14">
        <v>17</v>
      </c>
      <c r="G74" s="14">
        <v>28</v>
      </c>
      <c r="H74" s="15">
        <v>14</v>
      </c>
      <c r="J74" s="5">
        <v>70</v>
      </c>
      <c r="K74" s="8">
        <f t="shared" si="4"/>
        <v>11</v>
      </c>
      <c r="L74" s="6">
        <f t="shared" si="5"/>
        <v>18</v>
      </c>
      <c r="M74" s="6">
        <f t="shared" si="6"/>
        <v>28</v>
      </c>
      <c r="N74" s="6">
        <f t="shared" si="7"/>
        <v>14</v>
      </c>
    </row>
    <row r="75" spans="4:14" x14ac:dyDescent="0.25">
      <c r="D75" s="13">
        <v>71</v>
      </c>
      <c r="E75" s="14">
        <v>11</v>
      </c>
      <c r="F75" s="14">
        <v>18</v>
      </c>
      <c r="G75" s="14">
        <v>28</v>
      </c>
      <c r="H75" s="15">
        <v>14</v>
      </c>
      <c r="J75" s="5">
        <v>71</v>
      </c>
      <c r="K75" s="8">
        <f t="shared" si="4"/>
        <v>11</v>
      </c>
      <c r="L75" s="6">
        <f t="shared" si="5"/>
        <v>18</v>
      </c>
      <c r="M75" s="6">
        <f t="shared" si="6"/>
        <v>28</v>
      </c>
      <c r="N75" s="6">
        <f t="shared" si="7"/>
        <v>14</v>
      </c>
    </row>
    <row r="76" spans="4:14" x14ac:dyDescent="0.25">
      <c r="D76" s="13">
        <v>72</v>
      </c>
      <c r="E76" s="14">
        <v>11</v>
      </c>
      <c r="F76" s="14">
        <v>18</v>
      </c>
      <c r="G76" s="14">
        <v>29</v>
      </c>
      <c r="H76" s="15">
        <v>14</v>
      </c>
      <c r="J76" s="5">
        <v>72</v>
      </c>
      <c r="K76" s="8">
        <f t="shared" si="4"/>
        <v>11</v>
      </c>
      <c r="L76" s="6">
        <f t="shared" si="5"/>
        <v>18</v>
      </c>
      <c r="M76" s="6">
        <f t="shared" si="6"/>
        <v>29</v>
      </c>
      <c r="N76" s="6">
        <f t="shared" si="7"/>
        <v>14</v>
      </c>
    </row>
    <row r="77" spans="4:14" x14ac:dyDescent="0.25">
      <c r="D77" s="13">
        <v>73</v>
      </c>
      <c r="E77" s="14">
        <v>11</v>
      </c>
      <c r="F77" s="14">
        <v>18</v>
      </c>
      <c r="G77" s="14">
        <v>29</v>
      </c>
      <c r="H77" s="15">
        <v>15</v>
      </c>
      <c r="J77" s="5">
        <v>73</v>
      </c>
      <c r="K77" s="8">
        <f t="shared" si="4"/>
        <v>11</v>
      </c>
      <c r="L77" s="6">
        <f t="shared" si="5"/>
        <v>18</v>
      </c>
      <c r="M77" s="6">
        <f t="shared" si="6"/>
        <v>29</v>
      </c>
      <c r="N77" s="6">
        <f t="shared" si="7"/>
        <v>15</v>
      </c>
    </row>
    <row r="78" spans="4:14" x14ac:dyDescent="0.25">
      <c r="D78" s="13">
        <v>74</v>
      </c>
      <c r="E78" s="14">
        <v>11</v>
      </c>
      <c r="F78" s="14">
        <v>19</v>
      </c>
      <c r="G78" s="14">
        <v>29</v>
      </c>
      <c r="H78" s="15">
        <v>15</v>
      </c>
      <c r="J78" s="5">
        <v>74</v>
      </c>
      <c r="K78" s="8">
        <f t="shared" si="4"/>
        <v>11</v>
      </c>
      <c r="L78" s="6">
        <f t="shared" si="5"/>
        <v>19</v>
      </c>
      <c r="M78" s="6">
        <f t="shared" si="6"/>
        <v>30</v>
      </c>
      <c r="N78" s="6">
        <f t="shared" si="7"/>
        <v>15</v>
      </c>
    </row>
    <row r="79" spans="4:14" x14ac:dyDescent="0.25">
      <c r="D79" s="13">
        <v>75</v>
      </c>
      <c r="E79" s="14">
        <v>11</v>
      </c>
      <c r="F79" s="14">
        <v>19</v>
      </c>
      <c r="G79" s="14">
        <v>30</v>
      </c>
      <c r="H79" s="15">
        <v>15</v>
      </c>
      <c r="J79" s="5">
        <v>75</v>
      </c>
      <c r="K79" s="8">
        <f t="shared" si="4"/>
        <v>11</v>
      </c>
      <c r="L79" s="6">
        <f t="shared" si="5"/>
        <v>19</v>
      </c>
      <c r="M79" s="6">
        <f t="shared" si="6"/>
        <v>30</v>
      </c>
      <c r="N79" s="6">
        <f t="shared" si="7"/>
        <v>15</v>
      </c>
    </row>
    <row r="80" spans="4:14" x14ac:dyDescent="0.25">
      <c r="D80" s="13">
        <v>76</v>
      </c>
      <c r="E80" s="14">
        <v>11</v>
      </c>
      <c r="F80" s="14">
        <v>19</v>
      </c>
      <c r="G80" s="14">
        <v>31</v>
      </c>
      <c r="H80" s="15">
        <v>15</v>
      </c>
      <c r="J80" s="5">
        <v>76</v>
      </c>
      <c r="K80" s="8">
        <f t="shared" si="4"/>
        <v>11</v>
      </c>
      <c r="L80" s="6">
        <f t="shared" si="5"/>
        <v>19</v>
      </c>
      <c r="M80" s="6">
        <f t="shared" si="6"/>
        <v>30</v>
      </c>
      <c r="N80" s="6">
        <f t="shared" si="7"/>
        <v>15</v>
      </c>
    </row>
    <row r="81" spans="4:14" x14ac:dyDescent="0.25">
      <c r="D81" s="13">
        <v>77</v>
      </c>
      <c r="E81" s="14">
        <v>12</v>
      </c>
      <c r="F81" s="14">
        <v>19</v>
      </c>
      <c r="G81" s="14">
        <v>31</v>
      </c>
      <c r="H81" s="15">
        <v>15</v>
      </c>
      <c r="J81" s="5">
        <v>77</v>
      </c>
      <c r="K81" s="8">
        <f t="shared" si="4"/>
        <v>12</v>
      </c>
      <c r="L81" s="6">
        <f t="shared" si="5"/>
        <v>19</v>
      </c>
      <c r="M81" s="6">
        <f t="shared" si="6"/>
        <v>31</v>
      </c>
      <c r="N81" s="6">
        <f t="shared" si="7"/>
        <v>15</v>
      </c>
    </row>
    <row r="82" spans="4:14" x14ac:dyDescent="0.25">
      <c r="D82" s="13">
        <v>78</v>
      </c>
      <c r="E82" s="14">
        <v>12</v>
      </c>
      <c r="F82" s="14">
        <v>20</v>
      </c>
      <c r="G82" s="14">
        <v>31</v>
      </c>
      <c r="H82" s="15">
        <v>15</v>
      </c>
      <c r="J82" s="5">
        <v>78</v>
      </c>
      <c r="K82" s="8">
        <f t="shared" si="4"/>
        <v>12</v>
      </c>
      <c r="L82" s="6">
        <f t="shared" si="5"/>
        <v>20</v>
      </c>
      <c r="M82" s="6">
        <f t="shared" si="6"/>
        <v>31</v>
      </c>
      <c r="N82" s="6">
        <f t="shared" si="7"/>
        <v>16</v>
      </c>
    </row>
    <row r="83" spans="4:14" x14ac:dyDescent="0.25">
      <c r="D83" s="13">
        <v>79</v>
      </c>
      <c r="E83" s="14">
        <v>12</v>
      </c>
      <c r="F83" s="14">
        <v>20</v>
      </c>
      <c r="G83" s="14">
        <v>32</v>
      </c>
      <c r="H83" s="15">
        <v>15</v>
      </c>
      <c r="J83" s="5">
        <v>79</v>
      </c>
      <c r="K83" s="8">
        <f t="shared" si="4"/>
        <v>12</v>
      </c>
      <c r="L83" s="6">
        <f t="shared" si="5"/>
        <v>20</v>
      </c>
      <c r="M83" s="6">
        <f t="shared" si="6"/>
        <v>32</v>
      </c>
      <c r="N83" s="6">
        <f t="shared" si="7"/>
        <v>16</v>
      </c>
    </row>
    <row r="84" spans="4:14" x14ac:dyDescent="0.25">
      <c r="D84" s="13">
        <v>80</v>
      </c>
      <c r="E84" s="14">
        <v>12</v>
      </c>
      <c r="F84" s="14">
        <v>20</v>
      </c>
      <c r="G84" s="14">
        <v>32</v>
      </c>
      <c r="H84" s="15">
        <v>16</v>
      </c>
      <c r="J84" s="5">
        <v>80</v>
      </c>
      <c r="K84" s="8">
        <f t="shared" si="4"/>
        <v>12</v>
      </c>
      <c r="L84" s="6">
        <f t="shared" si="5"/>
        <v>20</v>
      </c>
      <c r="M84" s="6">
        <f t="shared" si="6"/>
        <v>32</v>
      </c>
      <c r="N84" s="6">
        <f t="shared" si="7"/>
        <v>16</v>
      </c>
    </row>
    <row r="85" spans="4:14" x14ac:dyDescent="0.25">
      <c r="D85" s="13">
        <v>81</v>
      </c>
      <c r="E85" s="14">
        <v>12</v>
      </c>
      <c r="F85" s="14">
        <v>20</v>
      </c>
      <c r="G85" s="14">
        <v>33</v>
      </c>
      <c r="H85" s="15">
        <v>16</v>
      </c>
      <c r="J85" s="5">
        <v>81</v>
      </c>
      <c r="K85" s="8">
        <f t="shared" si="4"/>
        <v>12</v>
      </c>
      <c r="L85" s="6">
        <f t="shared" si="5"/>
        <v>20</v>
      </c>
      <c r="M85" s="6">
        <f t="shared" si="6"/>
        <v>32</v>
      </c>
      <c r="N85" s="6">
        <f t="shared" si="7"/>
        <v>16</v>
      </c>
    </row>
    <row r="86" spans="4:14" x14ac:dyDescent="0.25">
      <c r="D86" s="13">
        <v>82</v>
      </c>
      <c r="E86" s="14">
        <v>12</v>
      </c>
      <c r="F86" s="14">
        <v>21</v>
      </c>
      <c r="G86" s="14">
        <v>33</v>
      </c>
      <c r="H86" s="15">
        <v>16</v>
      </c>
      <c r="J86" s="5">
        <v>82</v>
      </c>
      <c r="K86" s="8">
        <f t="shared" si="4"/>
        <v>12</v>
      </c>
      <c r="L86" s="6">
        <f t="shared" si="5"/>
        <v>21</v>
      </c>
      <c r="M86" s="6">
        <f t="shared" si="6"/>
        <v>33</v>
      </c>
      <c r="N86" s="6">
        <f t="shared" si="7"/>
        <v>16</v>
      </c>
    </row>
    <row r="87" spans="4:14" x14ac:dyDescent="0.25">
      <c r="D87" s="13">
        <v>83</v>
      </c>
      <c r="E87" s="14">
        <v>12</v>
      </c>
      <c r="F87" s="14">
        <v>21</v>
      </c>
      <c r="G87" s="14">
        <v>33</v>
      </c>
      <c r="H87" s="15">
        <v>17</v>
      </c>
      <c r="J87" s="5">
        <v>83</v>
      </c>
      <c r="K87" s="8">
        <f t="shared" si="4"/>
        <v>12</v>
      </c>
      <c r="L87" s="6">
        <f t="shared" si="5"/>
        <v>21</v>
      </c>
      <c r="M87" s="6">
        <f t="shared" si="6"/>
        <v>33</v>
      </c>
      <c r="N87" s="6">
        <f t="shared" si="7"/>
        <v>17</v>
      </c>
    </row>
    <row r="88" spans="4:14" x14ac:dyDescent="0.25">
      <c r="D88" s="13">
        <v>84</v>
      </c>
      <c r="E88" s="14">
        <v>13</v>
      </c>
      <c r="F88" s="14">
        <v>21</v>
      </c>
      <c r="G88" s="14">
        <v>33</v>
      </c>
      <c r="H88" s="15">
        <v>17</v>
      </c>
      <c r="J88" s="5">
        <v>84</v>
      </c>
      <c r="K88" s="8">
        <f t="shared" si="4"/>
        <v>13</v>
      </c>
      <c r="L88" s="6">
        <f t="shared" si="5"/>
        <v>21</v>
      </c>
      <c r="M88" s="6">
        <f t="shared" si="6"/>
        <v>34</v>
      </c>
      <c r="N88" s="6">
        <f t="shared" si="7"/>
        <v>17</v>
      </c>
    </row>
    <row r="89" spans="4:14" x14ac:dyDescent="0.25">
      <c r="D89" s="13">
        <v>85</v>
      </c>
      <c r="E89" s="14">
        <v>13</v>
      </c>
      <c r="F89" s="14">
        <v>21</v>
      </c>
      <c r="G89" s="14">
        <v>34</v>
      </c>
      <c r="H89" s="15">
        <v>17</v>
      </c>
      <c r="J89" s="5">
        <v>85</v>
      </c>
      <c r="K89" s="8">
        <f t="shared" si="4"/>
        <v>13</v>
      </c>
      <c r="L89" s="6">
        <f t="shared" si="5"/>
        <v>21</v>
      </c>
      <c r="M89" s="6">
        <f t="shared" si="6"/>
        <v>34</v>
      </c>
      <c r="N89" s="6">
        <f t="shared" si="7"/>
        <v>17</v>
      </c>
    </row>
    <row r="90" spans="4:14" x14ac:dyDescent="0.25">
      <c r="D90" s="13">
        <v>86</v>
      </c>
      <c r="E90" s="14">
        <v>13</v>
      </c>
      <c r="F90" s="14">
        <v>22</v>
      </c>
      <c r="G90" s="14">
        <v>34</v>
      </c>
      <c r="H90" s="15">
        <v>17</v>
      </c>
      <c r="J90" s="5">
        <v>86</v>
      </c>
      <c r="K90" s="8">
        <f t="shared" si="4"/>
        <v>13</v>
      </c>
      <c r="L90" s="6">
        <f t="shared" si="5"/>
        <v>22</v>
      </c>
      <c r="M90" s="6">
        <f t="shared" si="6"/>
        <v>34</v>
      </c>
      <c r="N90" s="6">
        <f t="shared" si="7"/>
        <v>17</v>
      </c>
    </row>
    <row r="91" spans="4:14" x14ac:dyDescent="0.25">
      <c r="D91" s="13">
        <v>87</v>
      </c>
      <c r="E91" s="14">
        <v>13</v>
      </c>
      <c r="F91" s="14">
        <v>22</v>
      </c>
      <c r="G91" s="14">
        <v>35</v>
      </c>
      <c r="H91" s="15">
        <v>17</v>
      </c>
      <c r="J91" s="5">
        <v>87</v>
      </c>
      <c r="K91" s="8">
        <f t="shared" si="4"/>
        <v>13</v>
      </c>
      <c r="L91" s="6">
        <f t="shared" si="5"/>
        <v>22</v>
      </c>
      <c r="M91" s="6">
        <f t="shared" si="6"/>
        <v>35</v>
      </c>
      <c r="N91" s="6">
        <f t="shared" si="7"/>
        <v>17</v>
      </c>
    </row>
    <row r="92" spans="4:14" x14ac:dyDescent="0.25">
      <c r="D92" s="13">
        <v>88</v>
      </c>
      <c r="E92" s="14">
        <v>13</v>
      </c>
      <c r="F92" s="14">
        <v>22</v>
      </c>
      <c r="G92" s="14">
        <v>35</v>
      </c>
      <c r="H92" s="15">
        <v>18</v>
      </c>
      <c r="J92" s="5">
        <v>88</v>
      </c>
      <c r="K92" s="8">
        <f t="shared" si="4"/>
        <v>13</v>
      </c>
      <c r="L92" s="6">
        <f t="shared" si="5"/>
        <v>22</v>
      </c>
      <c r="M92" s="6">
        <f t="shared" si="6"/>
        <v>35</v>
      </c>
      <c r="N92" s="6">
        <f t="shared" si="7"/>
        <v>18</v>
      </c>
    </row>
    <row r="93" spans="4:14" x14ac:dyDescent="0.25">
      <c r="D93" s="13">
        <v>89</v>
      </c>
      <c r="E93" s="14">
        <v>13</v>
      </c>
      <c r="F93" s="14">
        <v>22</v>
      </c>
      <c r="G93" s="14">
        <v>36</v>
      </c>
      <c r="H93" s="15">
        <v>18</v>
      </c>
      <c r="J93" s="5">
        <v>89</v>
      </c>
      <c r="K93" s="8">
        <f t="shared" si="4"/>
        <v>13</v>
      </c>
      <c r="L93" s="6">
        <f t="shared" si="5"/>
        <v>22</v>
      </c>
      <c r="M93" s="6">
        <f t="shared" si="6"/>
        <v>36</v>
      </c>
      <c r="N93" s="6">
        <f t="shared" si="7"/>
        <v>18</v>
      </c>
    </row>
    <row r="94" spans="4:14" x14ac:dyDescent="0.25">
      <c r="D94" s="13">
        <v>90</v>
      </c>
      <c r="E94" s="14">
        <v>14</v>
      </c>
      <c r="F94" s="14">
        <v>22</v>
      </c>
      <c r="G94" s="14">
        <v>36</v>
      </c>
      <c r="H94" s="15">
        <v>18</v>
      </c>
      <c r="J94" s="5">
        <v>90</v>
      </c>
      <c r="K94" s="8">
        <f t="shared" si="4"/>
        <v>14</v>
      </c>
      <c r="L94" s="6">
        <f t="shared" si="5"/>
        <v>23</v>
      </c>
      <c r="M94" s="6">
        <f t="shared" si="6"/>
        <v>36</v>
      </c>
      <c r="N94" s="6">
        <f t="shared" si="7"/>
        <v>18</v>
      </c>
    </row>
    <row r="95" spans="4:14" x14ac:dyDescent="0.25">
      <c r="D95" s="13">
        <v>91</v>
      </c>
      <c r="E95" s="14">
        <v>14</v>
      </c>
      <c r="F95" s="14">
        <v>23</v>
      </c>
      <c r="G95" s="14">
        <v>36</v>
      </c>
      <c r="H95" s="15">
        <v>18</v>
      </c>
      <c r="J95" s="5">
        <v>91</v>
      </c>
      <c r="K95" s="8">
        <f t="shared" si="4"/>
        <v>14</v>
      </c>
      <c r="L95" s="6">
        <f t="shared" si="5"/>
        <v>23</v>
      </c>
      <c r="M95" s="6">
        <f t="shared" si="6"/>
        <v>36</v>
      </c>
      <c r="N95" s="6">
        <f t="shared" si="7"/>
        <v>18</v>
      </c>
    </row>
    <row r="96" spans="4:14" x14ac:dyDescent="0.25">
      <c r="D96" s="13">
        <v>92</v>
      </c>
      <c r="E96" s="14">
        <v>14</v>
      </c>
      <c r="F96" s="14">
        <v>23</v>
      </c>
      <c r="G96" s="14">
        <v>37</v>
      </c>
      <c r="H96" s="15">
        <v>18</v>
      </c>
      <c r="J96" s="5">
        <v>92</v>
      </c>
      <c r="K96" s="8">
        <f t="shared" si="4"/>
        <v>14</v>
      </c>
      <c r="L96" s="6">
        <f t="shared" si="5"/>
        <v>23</v>
      </c>
      <c r="M96" s="6">
        <f t="shared" si="6"/>
        <v>37</v>
      </c>
      <c r="N96" s="6">
        <f t="shared" si="7"/>
        <v>18</v>
      </c>
    </row>
    <row r="97" spans="4:14" x14ac:dyDescent="0.25">
      <c r="D97" s="13">
        <v>93</v>
      </c>
      <c r="E97" s="14">
        <v>14</v>
      </c>
      <c r="F97" s="14">
        <v>23</v>
      </c>
      <c r="G97" s="14">
        <v>37</v>
      </c>
      <c r="H97" s="15">
        <v>19</v>
      </c>
      <c r="J97" s="5">
        <v>93</v>
      </c>
      <c r="K97" s="8">
        <f t="shared" si="4"/>
        <v>14</v>
      </c>
      <c r="L97" s="6">
        <f t="shared" si="5"/>
        <v>23</v>
      </c>
      <c r="M97" s="6">
        <f t="shared" si="6"/>
        <v>37</v>
      </c>
      <c r="N97" s="6">
        <f t="shared" si="7"/>
        <v>19</v>
      </c>
    </row>
    <row r="98" spans="4:14" x14ac:dyDescent="0.25">
      <c r="D98" s="13">
        <v>94</v>
      </c>
      <c r="E98" s="14">
        <v>14</v>
      </c>
      <c r="F98" s="14">
        <v>24</v>
      </c>
      <c r="G98" s="14">
        <v>37</v>
      </c>
      <c r="H98" s="15">
        <v>19</v>
      </c>
      <c r="J98" s="5">
        <v>94</v>
      </c>
      <c r="K98" s="8">
        <f t="shared" si="4"/>
        <v>14</v>
      </c>
      <c r="L98" s="6">
        <f t="shared" si="5"/>
        <v>24</v>
      </c>
      <c r="M98" s="6">
        <f t="shared" si="6"/>
        <v>38</v>
      </c>
      <c r="N98" s="6">
        <f t="shared" si="7"/>
        <v>19</v>
      </c>
    </row>
    <row r="99" spans="4:14" x14ac:dyDescent="0.25">
      <c r="D99" s="13">
        <v>95</v>
      </c>
      <c r="E99" s="14">
        <v>14</v>
      </c>
      <c r="F99" s="14">
        <v>24</v>
      </c>
      <c r="G99" s="14">
        <v>38</v>
      </c>
      <c r="H99" s="15">
        <v>19</v>
      </c>
      <c r="J99" s="5">
        <v>95</v>
      </c>
      <c r="K99" s="8">
        <f t="shared" si="4"/>
        <v>14</v>
      </c>
      <c r="L99" s="6">
        <f t="shared" si="5"/>
        <v>24</v>
      </c>
      <c r="M99" s="6">
        <f t="shared" si="6"/>
        <v>38</v>
      </c>
      <c r="N99" s="6">
        <f t="shared" si="7"/>
        <v>19</v>
      </c>
    </row>
    <row r="100" spans="4:14" x14ac:dyDescent="0.2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2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2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2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2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2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2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2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2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2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2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2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2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2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2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2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2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2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2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2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2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2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2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2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2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2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2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2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2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2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2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2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2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2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2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2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2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2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2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2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2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2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2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2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2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2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2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2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2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2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2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2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2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2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2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2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2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2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2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2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2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2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2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2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2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2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2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2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2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2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2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2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2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2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2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2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2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2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2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2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2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2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2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2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2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2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2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2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2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2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2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2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2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2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2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2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2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2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2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2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2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2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2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2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2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2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2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2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2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2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2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2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2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2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2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2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2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2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2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2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2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2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2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2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2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2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2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2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2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2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2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2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2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2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2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2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2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2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2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2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2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2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2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2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2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2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2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2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2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2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2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2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2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2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2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2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2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2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2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2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2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2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2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2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2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2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2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2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2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25">
      <c r="D269" s="16">
        <v>265</v>
      </c>
      <c r="E269" s="17">
        <v>40</v>
      </c>
      <c r="F269" s="17">
        <v>66</v>
      </c>
      <c r="G269" s="17">
        <v>106</v>
      </c>
      <c r="H269" s="18">
        <v>53</v>
      </c>
      <c r="J269" s="5">
        <v>265</v>
      </c>
      <c r="K269" s="8">
        <f t="shared" si="16"/>
        <v>40</v>
      </c>
      <c r="L269" s="6">
        <f t="shared" si="17"/>
        <v>66</v>
      </c>
      <c r="M269" s="6">
        <f t="shared" si="18"/>
        <v>106</v>
      </c>
      <c r="N269" s="6">
        <f t="shared" si="19"/>
        <v>53</v>
      </c>
    </row>
  </sheetData>
  <sheetProtection sheet="1" objects="1" scenarios="1"/>
  <phoneticPr fontId="9"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ED638DB45781E47B2568E0CDBE37F48" ma:contentTypeVersion="8" ma:contentTypeDescription="Create a new document." ma:contentTypeScope="" ma:versionID="7f0426ed702fa44b50603d7648496592">
  <xsd:schema xmlns:xsd="http://www.w3.org/2001/XMLSchema" xmlns:xs="http://www.w3.org/2001/XMLSchema" xmlns:p="http://schemas.microsoft.com/office/2006/metadata/properties" xmlns:ns2="b06fe474-658d-44cb-b82a-f567c37d7c1b" targetNamespace="http://schemas.microsoft.com/office/2006/metadata/properties" ma:root="true" ma:fieldsID="567c34a0da72752468fb5a49fb926330" ns2:_="">
    <xsd:import namespace="b06fe474-658d-44cb-b82a-f567c37d7c1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fe474-658d-44cb-b82a-f567c37d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2.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3.xml><?xml version="1.0" encoding="utf-8"?>
<ds:datastoreItem xmlns:ds="http://schemas.openxmlformats.org/officeDocument/2006/customXml" ds:itemID="{3165BE9D-AAD9-4C19-9C60-CCDCFE8C6FC3}"/>
</file>

<file path=customXml/itemProps4.xml><?xml version="1.0" encoding="utf-8"?>
<ds:datastoreItem xmlns:ds="http://schemas.openxmlformats.org/officeDocument/2006/customXml" ds:itemID="{13511531-B769-4929-806F-2A05A4882D77}">
  <ds:schemaRefs>
    <ds:schemaRef ds:uri="http://purl.org/dc/dcmitype/"/>
    <ds:schemaRef ds:uri="c8cd16cf-b28a-4d08-8e2d-9d89ab9eec4e"/>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54c9f48a-5cd9-41d9-b6c2-36466c55415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Travel Claim Worksheet</vt:lpstr>
      <vt:lpstr>Versions</vt:lpstr>
      <vt:lpstr>Data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Bernadette Monterrosa</cp:lastModifiedBy>
  <cp:lastPrinted>2024-03-13T02:00:11Z</cp:lastPrinted>
  <dcterms:created xsi:type="dcterms:W3CDTF">2023-10-16T18:04:08Z</dcterms:created>
  <dcterms:modified xsi:type="dcterms:W3CDTF">2025-01-07T18:51:30Z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0x010100EED638DB45781E47B2568E0CDBE37F48</vt:lpwstr>
  </property>
  <property fmtid="{D5CDD505-2E9C-101B-9397-08002B2CF9AE}" pid="3" name="MediaServiceImageTags">
    <vt:lpwstr/>
  </property>
</Properties>
</file>